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365" tabRatio="7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<sst xmlns="http://schemas.openxmlformats.org/spreadsheetml/2006/main" count="1008" uniqueCount="237">
  <si>
    <t>DEMAND NO. 21</t>
  </si>
  <si>
    <t>HIGHER AND TECHNICAL EDUCATION</t>
  </si>
  <si>
    <t>Abstract Schedule for Object Headwise Expenditure</t>
  </si>
  <si>
    <t>Budget Estimates</t>
  </si>
  <si>
    <t>Revised Estimates</t>
  </si>
  <si>
    <t>Object Head of Account</t>
  </si>
  <si>
    <t>2011-12</t>
  </si>
  <si>
    <t>Plan</t>
  </si>
  <si>
    <t>Total</t>
  </si>
  <si>
    <t>(01)</t>
  </si>
  <si>
    <t>-</t>
  </si>
  <si>
    <t>Salaries</t>
  </si>
  <si>
    <t>(02)</t>
  </si>
  <si>
    <t>Wages</t>
  </si>
  <si>
    <t>(06)</t>
  </si>
  <si>
    <t>Medical Treatment</t>
  </si>
  <si>
    <t>(11)</t>
  </si>
  <si>
    <t>Domestic Travel Expenses</t>
  </si>
  <si>
    <t>(13)</t>
  </si>
  <si>
    <t>Office Expenses</t>
  </si>
  <si>
    <t>(14)</t>
  </si>
  <si>
    <t>Rent, Rates, Taxes</t>
  </si>
  <si>
    <t>(21)</t>
  </si>
  <si>
    <t>Supplies &amp; Materials</t>
  </si>
  <si>
    <t>(26)</t>
  </si>
  <si>
    <t>Advertising &amp; Publicity</t>
  </si>
  <si>
    <t>(27)</t>
  </si>
  <si>
    <t>Minor Works</t>
  </si>
  <si>
    <t>(31)</t>
  </si>
  <si>
    <t>(34)</t>
  </si>
  <si>
    <t>Scholarships/Stipend</t>
  </si>
  <si>
    <t>(50)</t>
  </si>
  <si>
    <t>Other Charges</t>
  </si>
  <si>
    <t>(51)</t>
  </si>
  <si>
    <t>Motor Vehicles</t>
  </si>
  <si>
    <t>(52)</t>
  </si>
  <si>
    <t>Machinery &amp; Equipment</t>
  </si>
  <si>
    <t>TOTAL OF DEMAND NO. 21</t>
  </si>
  <si>
    <t>Deduct works transferred to P.W.D.</t>
  </si>
  <si>
    <t>NET TOTAL OF DEMAND NO. 21</t>
  </si>
  <si>
    <t>Schedule for Object Headwise Expenditure</t>
  </si>
  <si>
    <t>Major Head : 2202 - General Education</t>
  </si>
  <si>
    <t>TOTAL OF MAJOR HEAD : 2202</t>
  </si>
  <si>
    <t>Major Head : 2203 - Technical Education</t>
  </si>
  <si>
    <t>TOTAL OF MAJOR HEAD : 2203</t>
  </si>
  <si>
    <t>Major Head : 4202 - Capital Outlay on Education, Sports, Art &amp; Culture</t>
  </si>
  <si>
    <t>Sub Major Head : 01- General Education</t>
  </si>
  <si>
    <t>(53)</t>
  </si>
  <si>
    <t>Major Works</t>
  </si>
  <si>
    <t>Works transferred to P.W.D.</t>
  </si>
  <si>
    <t>Controlling Officer : Director, Higher &amp; Technical Education</t>
  </si>
  <si>
    <t>I</t>
  </si>
  <si>
    <t>Revenue</t>
  </si>
  <si>
    <t>Capital</t>
  </si>
  <si>
    <t>REVENUE SECTION</t>
  </si>
  <si>
    <t>Voted</t>
  </si>
  <si>
    <t>Sector</t>
  </si>
  <si>
    <t>: 'B' Social Services</t>
  </si>
  <si>
    <t>Charged</t>
  </si>
  <si>
    <t>Major Head</t>
  </si>
  <si>
    <t>: 2202 - General Education</t>
  </si>
  <si>
    <t>Sub Major Head</t>
  </si>
  <si>
    <t>: 03 - University &amp; Higher Education</t>
  </si>
  <si>
    <t>II</t>
  </si>
  <si>
    <t>Details of the Estimates are given below :-</t>
  </si>
  <si>
    <t>Head of Account</t>
  </si>
  <si>
    <t>Non Plan</t>
  </si>
  <si>
    <t>Minor Head</t>
  </si>
  <si>
    <t xml:space="preserve">: 001 - Direction &amp; Administration </t>
  </si>
  <si>
    <t>Sub Head</t>
  </si>
  <si>
    <t>: (01) - Direction</t>
  </si>
  <si>
    <t>Detail Head</t>
  </si>
  <si>
    <t>: 00</t>
  </si>
  <si>
    <t>Object Head</t>
  </si>
  <si>
    <t>(01) - Salaries</t>
  </si>
  <si>
    <t>(02) - Wages</t>
  </si>
  <si>
    <t>(06) - Medical Treatment</t>
  </si>
  <si>
    <t>(11) - Domestic Travel Expenses</t>
  </si>
  <si>
    <t>(13) - Office Expenses</t>
  </si>
  <si>
    <t>(26) - Advertising &amp; Publicity</t>
  </si>
  <si>
    <t>(27) - Minor Works</t>
  </si>
  <si>
    <t>(50) - Other Charges</t>
  </si>
  <si>
    <t>(51) - Motor Vehicles</t>
  </si>
  <si>
    <t xml:space="preserve">Total of 001(01) </t>
  </si>
  <si>
    <t>: 103 - Government Colleges &amp; Institutes</t>
  </si>
  <si>
    <t>(21) - Supplies &amp; Materials</t>
  </si>
  <si>
    <t>(52) - Machinery &amp; Equipment</t>
  </si>
  <si>
    <t>Total of 103(01)</t>
  </si>
  <si>
    <t>: 03 - Unversity &amp; Higher Education</t>
  </si>
  <si>
    <t>: 103 - Government Colleges &amp; Institute</t>
  </si>
  <si>
    <t>: (02) - College of Teacher Education</t>
  </si>
  <si>
    <t>(14) - Rent, Rates, Taxes</t>
  </si>
  <si>
    <t xml:space="preserve">Total of 103(02) </t>
  </si>
  <si>
    <t>: (03) - Govt. Zirtiri Res. Science College</t>
  </si>
  <si>
    <t xml:space="preserve">(27) - Minor Works </t>
  </si>
  <si>
    <t>Total of 103(03)</t>
  </si>
  <si>
    <t>: (04) - Estt. of Collegiate Hostel</t>
  </si>
  <si>
    <t>(14) - Rents, Rates, Taxes</t>
  </si>
  <si>
    <t>Total of 103(04)</t>
  </si>
  <si>
    <t>: 104 - Assistance to Non Government Colleges &amp; Institutes</t>
  </si>
  <si>
    <t>: (01) - Assistance to Deficit, Private and Other Colleges</t>
  </si>
  <si>
    <t>Total of 104(01)</t>
  </si>
  <si>
    <t>: 107 - Scholarships</t>
  </si>
  <si>
    <t>: (01) - Mizoram Scholarship</t>
  </si>
  <si>
    <t>(14) - Rent, Rates, Taxes etc.</t>
  </si>
  <si>
    <t>(34) - Scholarship/Stipend</t>
  </si>
  <si>
    <t>Total of 107(01)</t>
  </si>
  <si>
    <t xml:space="preserve">Total of 107(02) </t>
  </si>
  <si>
    <t>TOTAL OF SUB MAJOR HEAD : 03</t>
  </si>
  <si>
    <t>: 102 - Promotion of MIL &amp; Literature</t>
  </si>
  <si>
    <t xml:space="preserve">: (01) - Mizoram Hindi Trg. Institute  </t>
  </si>
  <si>
    <t xml:space="preserve">TOTAL OF 05 - LANGUAGE DEVELOPMENT </t>
  </si>
  <si>
    <t>: 2203 - Technical Education</t>
  </si>
  <si>
    <t>: 001- Direction &amp; Administration</t>
  </si>
  <si>
    <t>(01) - Direction</t>
  </si>
  <si>
    <t>: 105 - Polytechnic</t>
  </si>
  <si>
    <t xml:space="preserve">: (01) - Mizoram Polytechnic </t>
  </si>
  <si>
    <t xml:space="preserve">Total of 105(01) </t>
  </si>
  <si>
    <t>: (02) - Women Polytechnic</t>
  </si>
  <si>
    <t xml:space="preserve">Total of 105(02) </t>
  </si>
  <si>
    <t>: (03) - Mizoram State Council for Tech. Edn.</t>
  </si>
  <si>
    <t xml:space="preserve">Total of 105(03) </t>
  </si>
  <si>
    <t>TOTAL OF REVENUE SECTION</t>
  </si>
  <si>
    <t>CAPITAL SECTION</t>
  </si>
  <si>
    <t>: 4202 - C.O. on Education, Sports, Art &amp; Culture</t>
  </si>
  <si>
    <t>(53) - Major Works</t>
  </si>
  <si>
    <t>Works tranferred to P.W.D.</t>
  </si>
  <si>
    <t>Sub Major Head : 02 - Technical Education</t>
  </si>
  <si>
    <t>: 104 - Polytechnics</t>
  </si>
  <si>
    <t>: 203 - University &amp; Higher Education</t>
  </si>
  <si>
    <t>(53)-Major Works</t>
  </si>
  <si>
    <t>: (06) - Construction of Mizoram Law College / NLCPR</t>
  </si>
  <si>
    <t xml:space="preserve">TOTAL OF MAJOR HEAD : 4202 </t>
  </si>
  <si>
    <t xml:space="preserve">NET TOTAL OF MAJOR HEAD : 4202 </t>
  </si>
  <si>
    <t>TOTAL OF CAPITAL SECTION</t>
  </si>
  <si>
    <t>: (07) - Construction of Post Matric Students Hostel at Aizawl / NLCPR</t>
  </si>
  <si>
    <t>: (05) - Infrastructure Development of 4 Colleges/NLCPR</t>
  </si>
  <si>
    <t xml:space="preserve">: (03) - Overseas Scholarship </t>
  </si>
  <si>
    <t xml:space="preserve">Total of 107(03) </t>
  </si>
  <si>
    <t>Grants-in-aid-General(Salary)</t>
  </si>
  <si>
    <t>NET TOTAL OF H&amp;TE</t>
  </si>
  <si>
    <t>TOTAL OF H&amp;TE</t>
  </si>
  <si>
    <t>NET TOTAL OF DEMAND NO.21 (VOTED)</t>
  </si>
  <si>
    <t>: 05 - Language Development</t>
  </si>
  <si>
    <t>: 800 - Other Expenditure</t>
  </si>
  <si>
    <t>(34) -Scholarship/Stipend</t>
  </si>
  <si>
    <t>Total of 800(01)</t>
  </si>
  <si>
    <t>: (01) - Financial Support to the Students of NER/NEA</t>
  </si>
  <si>
    <t>(32)</t>
  </si>
  <si>
    <t>Grants-in-aid-General(N/Salary)</t>
  </si>
  <si>
    <t>(32)-Grants-in-aid-Gen.(N/Salary)</t>
  </si>
  <si>
    <t>(31)-Grants-in-aid-Gen.(Salary)</t>
  </si>
  <si>
    <r>
      <t>(</t>
    </r>
    <r>
      <rPr>
        <i/>
        <sz val="12"/>
        <rFont val="Rupee Foradian"/>
        <family val="2"/>
      </rPr>
      <t>`</t>
    </r>
    <r>
      <rPr>
        <i/>
        <sz val="12"/>
        <rFont val="Times New Roman"/>
        <family val="1"/>
      </rPr>
      <t xml:space="preserve"> in lakh)</t>
    </r>
  </si>
  <si>
    <t xml:space="preserve">Total of Major Head : 4202 </t>
  </si>
  <si>
    <t xml:space="preserve">Net Total of Major Head : 4202 </t>
  </si>
  <si>
    <t>CSS/NEA/NLCPR</t>
  </si>
  <si>
    <t>Net Total of 203 (05) / NLCPR</t>
  </si>
  <si>
    <t>TOTAL OF REVENUE SECTION- H&amp;TE</t>
  </si>
  <si>
    <t>Controlling Officer : Secretary, Mizoram Scholarship Board</t>
  </si>
  <si>
    <t>: (02) - PMS / PMMS for Students of Minority Communties (CSS)</t>
  </si>
  <si>
    <t>TOTAL OF DEMAND NO.21 (REVENUE)</t>
  </si>
  <si>
    <t>TOTAL OF DEMAND NO.21 (CAPITAL)</t>
  </si>
  <si>
    <t>NET TOTAL OF DEMAND NO.21 (CAPITAL)</t>
  </si>
  <si>
    <t xml:space="preserve">GRAND TOTAL OF DEMAND NO.21 </t>
  </si>
  <si>
    <t>TOTAL OF MAJOR HEAD : 2202- H&amp;TE</t>
  </si>
  <si>
    <t xml:space="preserve">TOTAL OF MAJOR HEAD : 2203-H&amp;TE </t>
  </si>
  <si>
    <t>TOTAL OF 2202( MSB )</t>
  </si>
  <si>
    <t>2012-13</t>
  </si>
  <si>
    <t>: 01 - North Eastern Areas</t>
  </si>
  <si>
    <t>: 01 - Financial Support to the Students of NER/NEA</t>
  </si>
  <si>
    <t xml:space="preserve">Total of 800(01) </t>
  </si>
  <si>
    <t>: (01) - Government Colleges</t>
  </si>
  <si>
    <t>Sub Major Head  : 01 - General Education</t>
  </si>
  <si>
    <t>Higher &amp; Techincal Education</t>
  </si>
  <si>
    <t>Mizoram Scholarship Board</t>
  </si>
  <si>
    <t>: 80 - General</t>
  </si>
  <si>
    <t>: (04) - Pre-Matric Scholarship for Minorities (CSS)</t>
  </si>
  <si>
    <t>Total of 107(04)</t>
  </si>
  <si>
    <t>Total of 2202 (H&amp;TE)</t>
  </si>
  <si>
    <t>Total of 2202(MSB)</t>
  </si>
  <si>
    <t xml:space="preserve">:   01 - Mizoram Hindi Trg. Institute  </t>
  </si>
  <si>
    <t>Total of 102(01)(01)</t>
  </si>
  <si>
    <t>: 205 - Language Development</t>
  </si>
  <si>
    <t>: (01) - Construction of Mizoram Hindi Trg.Institute/CSS</t>
  </si>
  <si>
    <t>: 01 - Pre-Matric Special Scholarship</t>
  </si>
  <si>
    <t>:00</t>
  </si>
  <si>
    <t xml:space="preserve">Total of 107(01) </t>
  </si>
  <si>
    <t xml:space="preserve">Total of 107(05) </t>
  </si>
  <si>
    <t>: 02 - Pre-Matric Merit Scholarship</t>
  </si>
  <si>
    <t>: 03 - Pre-Matric Hostel Stipend/Scholarship</t>
  </si>
  <si>
    <t>: (05) - SMS of Pre-Matric Minority Scholarship (SCA)</t>
  </si>
  <si>
    <t>Actuals</t>
  </si>
  <si>
    <t>2013-14</t>
  </si>
  <si>
    <t>Net Total of 203 (07) / NLCPR</t>
  </si>
  <si>
    <t>Estimates of the Amount required in the year ending 31st March 2014 to defray the charges in respect of :-</t>
  </si>
  <si>
    <t>: (07)-Construction of Women's Hostel/CSS</t>
  </si>
  <si>
    <t>: (01)- Construction of Women's Hostel at Women Polytechnic, Aizawl</t>
  </si>
  <si>
    <t>(04)</t>
  </si>
  <si>
    <t>Pensionery Charges</t>
  </si>
  <si>
    <t>(12)</t>
  </si>
  <si>
    <t>Travelling Abroad</t>
  </si>
  <si>
    <t>(16)</t>
  </si>
  <si>
    <t>Publications</t>
  </si>
  <si>
    <t>(20)</t>
  </si>
  <si>
    <t>Other Administrative Expenses</t>
  </si>
  <si>
    <t>(24)</t>
  </si>
  <si>
    <t>POL</t>
  </si>
  <si>
    <t>(28)</t>
  </si>
  <si>
    <t>Professional Services</t>
  </si>
  <si>
    <t>(33)</t>
  </si>
  <si>
    <t>Subsidies</t>
  </si>
  <si>
    <t>(35)</t>
  </si>
  <si>
    <t>Grants for Greation of Capital Assets</t>
  </si>
  <si>
    <t>(41)</t>
  </si>
  <si>
    <t>Secret Service Expenses</t>
  </si>
  <si>
    <t>(43)</t>
  </si>
  <si>
    <t>Suspenses</t>
  </si>
  <si>
    <t>(45)</t>
  </si>
  <si>
    <t>Interest</t>
  </si>
  <si>
    <t>(54)</t>
  </si>
  <si>
    <t>Investment</t>
  </si>
  <si>
    <t>(55)</t>
  </si>
  <si>
    <t>Loans &amp; Advances</t>
  </si>
  <si>
    <t>(56)</t>
  </si>
  <si>
    <t>Repayment of Borrowings</t>
  </si>
  <si>
    <t>(64)</t>
  </si>
  <si>
    <t>Write off</t>
  </si>
  <si>
    <t>: (06) - Scholarship for Commercial Pilot</t>
  </si>
  <si>
    <t xml:space="preserve">Total of 107(06) </t>
  </si>
  <si>
    <t>Total of 203 (05)</t>
  </si>
  <si>
    <t>Total of 203 (06)</t>
  </si>
  <si>
    <t xml:space="preserve">Total of 203 (07) </t>
  </si>
  <si>
    <t>Total of 205(01)</t>
  </si>
  <si>
    <t xml:space="preserve">Net Total of 205 (01) </t>
  </si>
  <si>
    <t>: (02)- Construction of Women's Hostel at Women Polytechnic, Lunglei</t>
  </si>
  <si>
    <t xml:space="preserve">Total of 104 (07)(01) </t>
  </si>
  <si>
    <t>Total of 104 (07)(02)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</si>
</sst>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 \'\ &quot;&quot;#,##0_);\(&quot;&quot;\ \'\ &quot;&quot;#,##0\)"/>
    <numFmt numFmtId="165" formatCode="&quot;&quot;\ \'\ &quot;&quot;#,##0_);[Red]\(&quot;&quot;\ \'\ &quot;&quot;#,##0\)"/>
    <numFmt numFmtId="166" formatCode="&quot;&quot;\ \'\ &quot;&quot;#,##0.00_);\(&quot;&quot;\ \'\ &quot;&quot;#,##0.00\)"/>
    <numFmt numFmtId="167" formatCode="&quot;&quot;\ \'\ &quot;&quot;#,##0.00_);[Red]\(&quot;&quot;\ \'\ &quot;&quot;#,##0.00\)"/>
    <numFmt numFmtId="168" formatCode="_(&quot;&quot;\ \'\ &quot;&quot;* #,##0_);_(&quot;&quot;\ \'\ &quot;&quot;* \(#,##0\);_(&quot;&quot;\ \'\ &quot;&quot;* &quot;-&quot;_);_(@_)"/>
    <numFmt numFmtId="169" formatCode="_(&quot;&quot;\ \'\ &quot;&quot;* #,##0.00_);_(&quot;&quot;\ \'\ &quot;&quot;* \(#,##0.00\);_(&quot;&quot;\ \'\ &quot;&quot;* &quot;-&quot;??_);_(@_)"/>
    <numFmt numFmtId="170" formatCode="0.00_);\(0.00\)"/>
    <numFmt numFmtId="171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2"/>
      <name val="Rupee Foradi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2" fontId="6" fillId="0" borderId="10" xfId="58" applyNumberFormat="1" applyFont="1" applyBorder="1" applyAlignment="1">
      <alignment horizontal="right"/>
      <protection/>
    </xf>
    <xf numFmtId="49" fontId="6" fillId="0" borderId="11" xfId="58" applyNumberFormat="1" applyFont="1" applyBorder="1" applyAlignment="1" quotePrefix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1" xfId="58" applyFont="1" applyBorder="1">
      <alignment/>
      <protection/>
    </xf>
    <xf numFmtId="49" fontId="6" fillId="0" borderId="11" xfId="58" applyNumberFormat="1" applyFont="1" applyBorder="1" applyAlignment="1">
      <alignment horizontal="center"/>
      <protection/>
    </xf>
    <xf numFmtId="2" fontId="4" fillId="0" borderId="12" xfId="58" applyNumberFormat="1" applyFont="1" applyBorder="1" applyAlignment="1">
      <alignment horizontal="right"/>
      <protection/>
    </xf>
    <xf numFmtId="2" fontId="4" fillId="0" borderId="10" xfId="58" applyNumberFormat="1" applyFont="1" applyBorder="1" applyAlignment="1">
      <alignment horizontal="right"/>
      <protection/>
    </xf>
    <xf numFmtId="0" fontId="4" fillId="0" borderId="13" xfId="58" applyFont="1" applyBorder="1">
      <alignment/>
      <protection/>
    </xf>
    <xf numFmtId="0" fontId="4" fillId="0" borderId="11" xfId="58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2" fontId="4" fillId="0" borderId="11" xfId="58" applyNumberFormat="1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1" xfId="58" applyFont="1" applyBorder="1" applyAlignment="1">
      <alignment horizontal="center"/>
      <protection/>
    </xf>
    <xf numFmtId="0" fontId="5" fillId="0" borderId="11" xfId="58" applyFont="1" applyBorder="1">
      <alignment/>
      <protection/>
    </xf>
    <xf numFmtId="0" fontId="7" fillId="0" borderId="13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0" fontId="9" fillId="0" borderId="12" xfId="0" applyNumberFormat="1" applyFont="1" applyBorder="1" applyAlignment="1">
      <alignment/>
    </xf>
    <xf numFmtId="170" fontId="9" fillId="0" borderId="10" xfId="0" applyNumberFormat="1" applyFont="1" applyBorder="1" applyAlignment="1">
      <alignment/>
    </xf>
    <xf numFmtId="170" fontId="9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10" fillId="0" borderId="12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71" fontId="9" fillId="0" borderId="10" xfId="0" applyNumberFormat="1" applyFont="1" applyBorder="1" applyAlignment="1">
      <alignment/>
    </xf>
    <xf numFmtId="170" fontId="10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170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9" fillId="0" borderId="11" xfId="58" applyFont="1" applyBorder="1">
      <alignment/>
      <protection/>
    </xf>
    <xf numFmtId="2" fontId="8" fillId="0" borderId="0" xfId="0" applyNumberFormat="1" applyFont="1" applyBorder="1" applyAlignment="1">
      <alignment horizontal="right"/>
    </xf>
    <xf numFmtId="170" fontId="10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2" xfId="58" applyNumberFormat="1" applyFont="1" applyBorder="1" applyAlignment="1">
      <alignment horizontal="right"/>
      <protection/>
    </xf>
    <xf numFmtId="2" fontId="5" fillId="0" borderId="12" xfId="58" applyNumberFormat="1" applyFont="1" applyBorder="1" applyAlignment="1">
      <alignment horizontal="right"/>
      <protection/>
    </xf>
    <xf numFmtId="170" fontId="10" fillId="0" borderId="14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5" fillId="0" borderId="0" xfId="58" applyFont="1" applyBorder="1" applyAlignment="1">
      <alignment horizontal="right"/>
      <protection/>
    </xf>
    <xf numFmtId="2" fontId="10" fillId="0" borderId="14" xfId="0" applyNumberFormat="1" applyFont="1" applyBorder="1" applyAlignment="1">
      <alignment/>
    </xf>
    <xf numFmtId="2" fontId="6" fillId="0" borderId="0" xfId="58" applyNumberFormat="1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70" fontId="58" fillId="0" borderId="10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0" fontId="59" fillId="0" borderId="10" xfId="0" applyNumberFormat="1" applyFont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55" fillId="0" borderId="0" xfId="0" applyFont="1" applyAlignment="1">
      <alignment/>
    </xf>
    <xf numFmtId="49" fontId="4" fillId="0" borderId="11" xfId="58" applyNumberFormat="1" applyFont="1" applyBorder="1" applyAlignment="1">
      <alignment horizontal="left"/>
      <protection/>
    </xf>
    <xf numFmtId="0" fontId="11" fillId="0" borderId="12" xfId="0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2" fontId="4" fillId="0" borderId="16" xfId="58" applyNumberFormat="1" applyFont="1" applyBorder="1" applyAlignment="1">
      <alignment horizontal="right"/>
      <protection/>
    </xf>
    <xf numFmtId="2" fontId="4" fillId="0" borderId="17" xfId="58" applyNumberFormat="1" applyFont="1" applyBorder="1" applyAlignment="1">
      <alignment horizontal="right"/>
      <protection/>
    </xf>
    <xf numFmtId="49" fontId="4" fillId="0" borderId="15" xfId="58" applyNumberFormat="1" applyFont="1" applyBorder="1" applyAlignment="1">
      <alignment horizontal="left"/>
      <protection/>
    </xf>
    <xf numFmtId="0" fontId="4" fillId="0" borderId="15" xfId="58" applyFont="1" applyBorder="1" applyAlignment="1">
      <alignment horizontal="center"/>
      <protection/>
    </xf>
    <xf numFmtId="0" fontId="4" fillId="0" borderId="15" xfId="58" applyFont="1" applyBorder="1" applyAlignment="1">
      <alignment horizontal="left"/>
      <protection/>
    </xf>
    <xf numFmtId="170" fontId="9" fillId="0" borderId="18" xfId="0" applyNumberFormat="1" applyFont="1" applyBorder="1" applyAlignment="1">
      <alignment/>
    </xf>
    <xf numFmtId="49" fontId="6" fillId="0" borderId="19" xfId="58" applyNumberFormat="1" applyFont="1" applyBorder="1" applyAlignment="1" quotePrefix="1">
      <alignment horizontal="center"/>
      <protection/>
    </xf>
    <xf numFmtId="0" fontId="6" fillId="0" borderId="19" xfId="58" applyFont="1" applyBorder="1" applyAlignment="1">
      <alignment horizontal="center"/>
      <protection/>
    </xf>
    <xf numFmtId="0" fontId="6" fillId="0" borderId="19" xfId="58" applyFont="1" applyBorder="1">
      <alignment/>
      <protection/>
    </xf>
    <xf numFmtId="170" fontId="9" fillId="0" borderId="20" xfId="0" applyNumberFormat="1" applyFont="1" applyBorder="1" applyAlignment="1">
      <alignment/>
    </xf>
    <xf numFmtId="2" fontId="6" fillId="0" borderId="11" xfId="58" applyNumberFormat="1" applyFont="1" applyBorder="1" applyAlignment="1">
      <alignment horizontal="right"/>
      <protection/>
    </xf>
    <xf numFmtId="2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9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49" fontId="6" fillId="0" borderId="14" xfId="57" applyNumberFormat="1" applyFont="1" applyBorder="1" applyAlignment="1">
      <alignment horizontal="center" vertical="center"/>
      <protection/>
    </xf>
    <xf numFmtId="49" fontId="6" fillId="0" borderId="14" xfId="57" applyNumberFormat="1" applyFont="1" applyBorder="1" applyAlignment="1" quotePrefix="1">
      <alignment horizontal="center" vertical="center"/>
      <protection/>
    </xf>
    <xf numFmtId="2" fontId="0" fillId="0" borderId="10" xfId="0" applyNumberFormat="1" applyBorder="1" applyAlignment="1">
      <alignment/>
    </xf>
    <xf numFmtId="2" fontId="5" fillId="0" borderId="10" xfId="58" applyNumberFormat="1" applyFont="1" applyBorder="1" applyAlignment="1">
      <alignment horizontal="right"/>
      <protection/>
    </xf>
    <xf numFmtId="0" fontId="6" fillId="0" borderId="11" xfId="57" applyFont="1" applyBorder="1" applyAlignment="1">
      <alignment vertical="center"/>
      <protection/>
    </xf>
    <xf numFmtId="0" fontId="14" fillId="0" borderId="11" xfId="0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57" fillId="0" borderId="0" xfId="0" applyFont="1" applyBorder="1" applyAlignment="1">
      <alignment/>
    </xf>
    <xf numFmtId="2" fontId="4" fillId="0" borderId="11" xfId="58" applyNumberFormat="1" applyFont="1" applyBorder="1" applyAlignment="1">
      <alignment horizontal="right"/>
      <protection/>
    </xf>
    <xf numFmtId="2" fontId="4" fillId="0" borderId="15" xfId="58" applyNumberFormat="1" applyFont="1" applyBorder="1" applyAlignment="1">
      <alignment horizontal="right"/>
      <protection/>
    </xf>
    <xf numFmtId="170" fontId="10" fillId="0" borderId="21" xfId="0" applyNumberFormat="1" applyFont="1" applyBorder="1" applyAlignment="1">
      <alignment/>
    </xf>
    <xf numFmtId="2" fontId="4" fillId="0" borderId="14" xfId="58" applyNumberFormat="1" applyFont="1" applyBorder="1">
      <alignment/>
      <protection/>
    </xf>
    <xf numFmtId="0" fontId="55" fillId="0" borderId="0" xfId="0" applyFont="1" applyBorder="1" applyAlignment="1">
      <alignment/>
    </xf>
    <xf numFmtId="2" fontId="4" fillId="0" borderId="14" xfId="58" applyNumberFormat="1" applyFont="1" applyBorder="1" applyAlignment="1">
      <alignment horizontal="right"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0" fontId="10" fillId="0" borderId="18" xfId="0" applyNumberFormat="1" applyFont="1" applyBorder="1" applyAlignment="1">
      <alignment/>
    </xf>
    <xf numFmtId="170" fontId="10" fillId="0" borderId="20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/>
    </xf>
    <xf numFmtId="2" fontId="10" fillId="0" borderId="24" xfId="0" applyNumberFormat="1" applyFont="1" applyBorder="1" applyAlignment="1">
      <alignment/>
    </xf>
    <xf numFmtId="170" fontId="58" fillId="0" borderId="20" xfId="0" applyNumberFormat="1" applyFont="1" applyBorder="1" applyAlignment="1">
      <alignment/>
    </xf>
    <xf numFmtId="0" fontId="10" fillId="0" borderId="19" xfId="0" applyFont="1" applyFill="1" applyBorder="1" applyAlignment="1">
      <alignment/>
    </xf>
    <xf numFmtId="0" fontId="58" fillId="0" borderId="19" xfId="0" applyFont="1" applyBorder="1" applyAlignment="1">
      <alignment/>
    </xf>
    <xf numFmtId="170" fontId="58" fillId="0" borderId="20" xfId="0" applyNumberFormat="1" applyFont="1" applyBorder="1" applyAlignment="1">
      <alignment/>
    </xf>
    <xf numFmtId="170" fontId="58" fillId="0" borderId="22" xfId="0" applyNumberFormat="1" applyFont="1" applyBorder="1" applyAlignment="1">
      <alignment/>
    </xf>
    <xf numFmtId="0" fontId="10" fillId="0" borderId="24" xfId="0" applyFont="1" applyFill="1" applyBorder="1" applyAlignment="1">
      <alignment/>
    </xf>
    <xf numFmtId="0" fontId="58" fillId="0" borderId="23" xfId="0" applyFont="1" applyBorder="1" applyAlignment="1">
      <alignment/>
    </xf>
    <xf numFmtId="0" fontId="58" fillId="0" borderId="25" xfId="0" applyFont="1" applyBorder="1" applyAlignment="1">
      <alignment/>
    </xf>
    <xf numFmtId="170" fontId="58" fillId="0" borderId="22" xfId="0" applyNumberFormat="1" applyFont="1" applyBorder="1" applyAlignment="1">
      <alignment horizontal="right"/>
    </xf>
    <xf numFmtId="170" fontId="10" fillId="0" borderId="24" xfId="0" applyNumberFormat="1" applyFont="1" applyBorder="1" applyAlignment="1">
      <alignment/>
    </xf>
    <xf numFmtId="170" fontId="58" fillId="0" borderId="25" xfId="0" applyNumberFormat="1" applyFont="1" applyBorder="1" applyAlignment="1">
      <alignment/>
    </xf>
    <xf numFmtId="170" fontId="58" fillId="0" borderId="18" xfId="0" applyNumberFormat="1" applyFont="1" applyBorder="1" applyAlignment="1">
      <alignment/>
    </xf>
    <xf numFmtId="170" fontId="58" fillId="0" borderId="12" xfId="0" applyNumberFormat="1" applyFont="1" applyBorder="1" applyAlignment="1">
      <alignment/>
    </xf>
    <xf numFmtId="170" fontId="59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/>
    </xf>
    <xf numFmtId="2" fontId="6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7" xfId="58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58" applyFont="1" applyBorder="1" applyAlignment="1">
      <alignment horizontal="left"/>
      <protection/>
    </xf>
    <xf numFmtId="0" fontId="55" fillId="0" borderId="19" xfId="0" applyFont="1" applyBorder="1" applyAlignment="1">
      <alignment horizontal="left"/>
    </xf>
    <xf numFmtId="2" fontId="4" fillId="0" borderId="11" xfId="58" applyNumberFormat="1" applyFont="1" applyBorder="1" applyAlignment="1">
      <alignment horizontal="center"/>
      <protection/>
    </xf>
    <xf numFmtId="0" fontId="5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_Budget 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zoomScalePageLayoutView="0" workbookViewId="0" topLeftCell="A1">
      <selection activeCell="A4" sqref="A4:P4"/>
    </sheetView>
  </sheetViews>
  <sheetFormatPr defaultColWidth="9.140625" defaultRowHeight="15"/>
  <cols>
    <col min="1" max="2" width="9.57421875" style="67" customWidth="1"/>
    <col min="3" max="3" width="9.00390625" style="67" customWidth="1"/>
    <col min="4" max="5" width="9.57421875" style="67" customWidth="1"/>
    <col min="6" max="6" width="9.140625" style="67" customWidth="1"/>
    <col min="7" max="8" width="9.57421875" style="67" customWidth="1"/>
    <col min="9" max="9" width="9.140625" style="67" customWidth="1"/>
    <col min="10" max="10" width="4.7109375" style="67" customWidth="1"/>
    <col min="11" max="11" width="1.8515625" style="67" customWidth="1"/>
    <col min="12" max="12" width="32.7109375" style="67" customWidth="1"/>
    <col min="13" max="14" width="9.57421875" style="67" customWidth="1"/>
    <col min="15" max="15" width="9.140625" style="67" customWidth="1"/>
    <col min="16" max="16" width="9.57421875" style="67" customWidth="1"/>
  </cols>
  <sheetData>
    <row r="1" spans="1:16" ht="14.25" customHeight="1">
      <c r="A1" s="178">
        <v>176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4.2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4.2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4.25" customHeight="1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81" t="s">
        <v>152</v>
      </c>
    </row>
    <row r="6" spans="1:16" ht="14.25" customHeight="1">
      <c r="A6" s="180" t="s">
        <v>191</v>
      </c>
      <c r="B6" s="180"/>
      <c r="C6" s="181"/>
      <c r="D6" s="182" t="s">
        <v>3</v>
      </c>
      <c r="E6" s="183"/>
      <c r="F6" s="184"/>
      <c r="G6" s="182" t="s">
        <v>4</v>
      </c>
      <c r="H6" s="183"/>
      <c r="I6" s="184"/>
      <c r="J6" s="185" t="s">
        <v>5</v>
      </c>
      <c r="K6" s="186"/>
      <c r="L6" s="187"/>
      <c r="M6" s="182" t="s">
        <v>3</v>
      </c>
      <c r="N6" s="183"/>
      <c r="O6" s="183"/>
      <c r="P6" s="183"/>
    </row>
    <row r="7" spans="1:16" ht="14.25" customHeight="1">
      <c r="A7" s="174" t="s">
        <v>6</v>
      </c>
      <c r="B7" s="174"/>
      <c r="C7" s="175"/>
      <c r="D7" s="173" t="s">
        <v>167</v>
      </c>
      <c r="E7" s="174"/>
      <c r="F7" s="175"/>
      <c r="G7" s="173" t="s">
        <v>167</v>
      </c>
      <c r="H7" s="174"/>
      <c r="I7" s="175"/>
      <c r="J7" s="188"/>
      <c r="K7" s="189"/>
      <c r="L7" s="190"/>
      <c r="M7" s="176" t="s">
        <v>192</v>
      </c>
      <c r="N7" s="177"/>
      <c r="O7" s="177"/>
      <c r="P7" s="177"/>
    </row>
    <row r="8" spans="1:17" ht="25.5" customHeight="1">
      <c r="A8" s="99" t="s">
        <v>66</v>
      </c>
      <c r="B8" s="93" t="s">
        <v>7</v>
      </c>
      <c r="C8" s="86" t="s">
        <v>155</v>
      </c>
      <c r="D8" s="93" t="s">
        <v>66</v>
      </c>
      <c r="E8" s="93" t="s">
        <v>7</v>
      </c>
      <c r="F8" s="86" t="s">
        <v>155</v>
      </c>
      <c r="G8" s="93" t="s">
        <v>66</v>
      </c>
      <c r="H8" s="93" t="s">
        <v>7</v>
      </c>
      <c r="I8" s="86" t="s">
        <v>155</v>
      </c>
      <c r="J8" s="191"/>
      <c r="K8" s="192"/>
      <c r="L8" s="193"/>
      <c r="M8" s="93" t="s">
        <v>66</v>
      </c>
      <c r="N8" s="93" t="s">
        <v>7</v>
      </c>
      <c r="O8" s="86" t="s">
        <v>155</v>
      </c>
      <c r="P8" s="94" t="s">
        <v>8</v>
      </c>
      <c r="Q8" s="67"/>
    </row>
    <row r="9" spans="1:17" ht="14.25" customHeight="1">
      <c r="A9" s="76">
        <f>2!A10+3!A9+2!A27</f>
        <v>3661.99</v>
      </c>
      <c r="B9" s="1">
        <f>2!B10+3!B9+2!B27</f>
        <v>3733.4700000000003</v>
      </c>
      <c r="C9" s="1">
        <f>2!C10+3!C9+2!C27</f>
        <v>0</v>
      </c>
      <c r="D9" s="1">
        <f>2!D10+3!D9+2!D27</f>
        <v>4940.2</v>
      </c>
      <c r="E9" s="1">
        <f>2!E10+3!E9+2!E27</f>
        <v>5030.469999999999</v>
      </c>
      <c r="F9" s="1">
        <f>2!F10+3!F9+2!F27</f>
        <v>0</v>
      </c>
      <c r="G9" s="1">
        <f>2!G10+3!G9+2!G27</f>
        <v>4944.2</v>
      </c>
      <c r="H9" s="1">
        <f>2!H10+3!H9+2!H27</f>
        <v>5171.5199999999995</v>
      </c>
      <c r="I9" s="1">
        <f>2!I10+3!I9+2!I27</f>
        <v>0</v>
      </c>
      <c r="J9" s="2" t="s">
        <v>9</v>
      </c>
      <c r="K9" s="3" t="s">
        <v>10</v>
      </c>
      <c r="L9" s="4" t="s">
        <v>11</v>
      </c>
      <c r="M9" s="1">
        <f>2!M10+3!M9+2!M27</f>
        <v>4413.5</v>
      </c>
      <c r="N9" s="1">
        <f>2!N10+3!N9+2!N27</f>
        <v>5062.129999999999</v>
      </c>
      <c r="O9" s="1">
        <f>2!O10+3!O9+2!O27</f>
        <v>0</v>
      </c>
      <c r="P9" s="143">
        <f>SUM(M9:O9)</f>
        <v>9475.63</v>
      </c>
      <c r="Q9" s="67"/>
    </row>
    <row r="10" spans="1:17" ht="14.25" customHeight="1">
      <c r="A10" s="76">
        <f>2!A11+3!A10+2!A28</f>
        <v>28.8</v>
      </c>
      <c r="B10" s="1">
        <f>2!B11+3!B10+2!B28</f>
        <v>20.22</v>
      </c>
      <c r="C10" s="1">
        <f>2!C11+3!C10+2!C28</f>
        <v>0</v>
      </c>
      <c r="D10" s="1">
        <f>2!D11+3!D10+2!D28</f>
        <v>29.05</v>
      </c>
      <c r="E10" s="1">
        <f>2!E11+3!E10+2!E28</f>
        <v>24</v>
      </c>
      <c r="F10" s="1">
        <f>2!F11+3!F10+2!F28</f>
        <v>0</v>
      </c>
      <c r="G10" s="1">
        <f>2!G11+3!G10+2!G28</f>
        <v>36.75</v>
      </c>
      <c r="H10" s="1">
        <f>2!H11+3!H10+2!H28</f>
        <v>24</v>
      </c>
      <c r="I10" s="1">
        <f>2!I11+3!I10+2!I28</f>
        <v>0</v>
      </c>
      <c r="J10" s="5" t="s">
        <v>12</v>
      </c>
      <c r="K10" s="3" t="s">
        <v>10</v>
      </c>
      <c r="L10" s="4" t="s">
        <v>13</v>
      </c>
      <c r="M10" s="1">
        <f>2!M11+3!M10+2!M28</f>
        <v>38.37</v>
      </c>
      <c r="N10" s="1">
        <f>2!N11+3!N10+2!N28</f>
        <v>27.5</v>
      </c>
      <c r="O10" s="1">
        <f>2!O11+3!O10+2!O28</f>
        <v>0</v>
      </c>
      <c r="P10" s="143">
        <f aca="true" t="shared" si="0" ref="P10:P42">SUM(M10:O10)</f>
        <v>65.87</v>
      </c>
      <c r="Q10" s="67"/>
    </row>
    <row r="11" spans="1:17" ht="14.25" customHeight="1">
      <c r="A11" s="172"/>
      <c r="B11" s="125"/>
      <c r="C11" s="125"/>
      <c r="D11" s="125"/>
      <c r="E11" s="125"/>
      <c r="F11" s="125"/>
      <c r="G11" s="125"/>
      <c r="H11" s="125"/>
      <c r="I11" s="125"/>
      <c r="J11" s="124" t="s">
        <v>197</v>
      </c>
      <c r="K11" s="122" t="s">
        <v>10</v>
      </c>
      <c r="L11" s="127" t="s">
        <v>198</v>
      </c>
      <c r="M11" s="125"/>
      <c r="N11" s="125"/>
      <c r="O11" s="125"/>
      <c r="P11" s="144"/>
      <c r="Q11" s="67"/>
    </row>
    <row r="12" spans="1:17" ht="14.25" customHeight="1">
      <c r="A12" s="76">
        <f>2!A12+3!A11+2!A29</f>
        <v>123.56</v>
      </c>
      <c r="B12" s="1">
        <f>2!B12+3!B11+2!B29</f>
        <v>12.61</v>
      </c>
      <c r="C12" s="1">
        <f>2!C12+3!C11+2!C29</f>
        <v>0</v>
      </c>
      <c r="D12" s="1">
        <f>2!D12+3!D11+2!D29</f>
        <v>49.5</v>
      </c>
      <c r="E12" s="1">
        <f>2!E12+3!E11+2!E29</f>
        <v>16.8</v>
      </c>
      <c r="F12" s="1">
        <f>2!F12+3!F11+2!F29</f>
        <v>0</v>
      </c>
      <c r="G12" s="1">
        <f>2!G12+3!G11+2!G29</f>
        <v>219.5</v>
      </c>
      <c r="H12" s="1">
        <f>2!H12+3!H11+2!H29</f>
        <v>16.8</v>
      </c>
      <c r="I12" s="1">
        <f>2!I12+3!I11+2!I29</f>
        <v>0</v>
      </c>
      <c r="J12" s="5" t="s">
        <v>14</v>
      </c>
      <c r="K12" s="3" t="s">
        <v>10</v>
      </c>
      <c r="L12" s="4" t="s">
        <v>15</v>
      </c>
      <c r="M12" s="1">
        <f>2!M12+3!M11+2!M29</f>
        <v>64.3</v>
      </c>
      <c r="N12" s="1">
        <f>2!N12+3!N11+2!N29</f>
        <v>38.150000000000006</v>
      </c>
      <c r="O12" s="1">
        <f>2!O12+3!O11+2!O29</f>
        <v>0</v>
      </c>
      <c r="P12" s="143">
        <f t="shared" si="0"/>
        <v>102.45</v>
      </c>
      <c r="Q12" s="67"/>
    </row>
    <row r="13" spans="1:17" ht="14.25" customHeight="1">
      <c r="A13" s="76">
        <f>2!A13+3!A12+2!A30</f>
        <v>6.2299999999999995</v>
      </c>
      <c r="B13" s="1">
        <f>2!B13+3!B12+2!B30</f>
        <v>12.6</v>
      </c>
      <c r="C13" s="1">
        <f>2!C13+3!C12+2!C30</f>
        <v>0</v>
      </c>
      <c r="D13" s="1">
        <f>2!D13+3!D12+2!D30</f>
        <v>8.3</v>
      </c>
      <c r="E13" s="1">
        <f>2!E13+3!E12+2!E30</f>
        <v>13.5</v>
      </c>
      <c r="F13" s="1">
        <f>2!F13+3!F12+2!F30</f>
        <v>0</v>
      </c>
      <c r="G13" s="1">
        <f>2!G13+3!G12+2!G30</f>
        <v>8.3</v>
      </c>
      <c r="H13" s="1">
        <f>2!H13+3!H12+2!H30</f>
        <v>13.5</v>
      </c>
      <c r="I13" s="1">
        <f>2!I13+3!I12+2!I30</f>
        <v>0</v>
      </c>
      <c r="J13" s="5" t="s">
        <v>16</v>
      </c>
      <c r="K13" s="3" t="s">
        <v>10</v>
      </c>
      <c r="L13" s="4" t="s">
        <v>17</v>
      </c>
      <c r="M13" s="1">
        <f>2!M13+3!M12+2!M30</f>
        <v>8.3</v>
      </c>
      <c r="N13" s="1">
        <f>2!N13+3!N12+2!N30</f>
        <v>21.5</v>
      </c>
      <c r="O13" s="1">
        <f>2!O13+3!O12+2!O30</f>
        <v>0</v>
      </c>
      <c r="P13" s="143">
        <f t="shared" si="0"/>
        <v>29.8</v>
      </c>
      <c r="Q13" s="67"/>
    </row>
    <row r="14" spans="1:17" ht="14.25" customHeight="1">
      <c r="A14" s="171"/>
      <c r="B14" s="116"/>
      <c r="C14" s="116"/>
      <c r="D14" s="116"/>
      <c r="E14" s="116"/>
      <c r="F14" s="116"/>
      <c r="G14" s="116"/>
      <c r="H14" s="116"/>
      <c r="I14" s="116"/>
      <c r="J14" s="124" t="s">
        <v>199</v>
      </c>
      <c r="K14" s="122" t="s">
        <v>10</v>
      </c>
      <c r="L14" s="127" t="s">
        <v>200</v>
      </c>
      <c r="M14" s="116"/>
      <c r="N14" s="116"/>
      <c r="O14" s="116"/>
      <c r="P14" s="145"/>
      <c r="Q14" s="67"/>
    </row>
    <row r="15" spans="1:17" ht="14.25" customHeight="1">
      <c r="A15" s="76">
        <f>2!A14+3!A13+2!A31</f>
        <v>24.070000000000004</v>
      </c>
      <c r="B15" s="1">
        <f>2!B14+3!B13+2!B31</f>
        <v>65.89</v>
      </c>
      <c r="C15" s="1">
        <f>2!C14+3!C13+2!C31</f>
        <v>0</v>
      </c>
      <c r="D15" s="1">
        <f>2!D14+3!D13+2!D31</f>
        <v>31.599999999999998</v>
      </c>
      <c r="E15" s="1">
        <f>2!E14+3!E13+2!E31</f>
        <v>69.65</v>
      </c>
      <c r="F15" s="1">
        <f>2!F14+3!F13+2!F31</f>
        <v>0</v>
      </c>
      <c r="G15" s="1">
        <f>2!G14+3!G13+2!G31</f>
        <v>31.599999999999998</v>
      </c>
      <c r="H15" s="1">
        <f>2!H14+3!H13+2!H31</f>
        <v>69.65</v>
      </c>
      <c r="I15" s="1">
        <f>2!I14+3!I13+2!I31</f>
        <v>0</v>
      </c>
      <c r="J15" s="5" t="s">
        <v>18</v>
      </c>
      <c r="K15" s="3" t="s">
        <v>10</v>
      </c>
      <c r="L15" s="4" t="s">
        <v>19</v>
      </c>
      <c r="M15" s="1">
        <f>2!M14+3!M13+2!M31</f>
        <v>30.9</v>
      </c>
      <c r="N15" s="1">
        <f>2!N14+3!N13+2!N31</f>
        <v>86</v>
      </c>
      <c r="O15" s="1">
        <f>2!O14+3!O13+2!O31</f>
        <v>0</v>
      </c>
      <c r="P15" s="143">
        <f t="shared" si="0"/>
        <v>116.9</v>
      </c>
      <c r="Q15" s="67"/>
    </row>
    <row r="16" spans="1:17" ht="14.25" customHeight="1">
      <c r="A16" s="76">
        <f>2!A15+2!A32</f>
        <v>1.08</v>
      </c>
      <c r="B16" s="1">
        <f>2!B15+2!B32</f>
        <v>14.35</v>
      </c>
      <c r="C16" s="1">
        <f>2!C15+2!C32</f>
        <v>0</v>
      </c>
      <c r="D16" s="1">
        <f>2!D15+2!D32</f>
        <v>1.45</v>
      </c>
      <c r="E16" s="1">
        <f>2!E15+2!E32</f>
        <v>16.6</v>
      </c>
      <c r="F16" s="1">
        <f>2!F15+2!F32</f>
        <v>0</v>
      </c>
      <c r="G16" s="1">
        <f>2!G15+2!G32</f>
        <v>1.45</v>
      </c>
      <c r="H16" s="1">
        <f>2!H15+2!H32</f>
        <v>16.6</v>
      </c>
      <c r="I16" s="1">
        <f>2!I15+2!I32</f>
        <v>0</v>
      </c>
      <c r="J16" s="5" t="s">
        <v>20</v>
      </c>
      <c r="K16" s="3" t="s">
        <v>10</v>
      </c>
      <c r="L16" s="4" t="s">
        <v>21</v>
      </c>
      <c r="M16" s="1">
        <f>2!M15+2!M32</f>
        <v>2.45</v>
      </c>
      <c r="N16" s="1">
        <f>2!N15+2!N32</f>
        <v>16.62</v>
      </c>
      <c r="O16" s="1">
        <f>2!O15+2!O32</f>
        <v>0</v>
      </c>
      <c r="P16" s="143">
        <f t="shared" si="0"/>
        <v>19.07</v>
      </c>
      <c r="Q16" s="67"/>
    </row>
    <row r="17" spans="1:17" ht="14.25" customHeight="1">
      <c r="A17" s="171"/>
      <c r="B17" s="116"/>
      <c r="C17" s="116"/>
      <c r="D17" s="116"/>
      <c r="E17" s="116"/>
      <c r="F17" s="116"/>
      <c r="G17" s="116"/>
      <c r="H17" s="116"/>
      <c r="I17" s="116"/>
      <c r="J17" s="123" t="s">
        <v>201</v>
      </c>
      <c r="K17" s="122" t="s">
        <v>10</v>
      </c>
      <c r="L17" s="127" t="s">
        <v>202</v>
      </c>
      <c r="M17" s="116"/>
      <c r="N17" s="116"/>
      <c r="O17" s="116"/>
      <c r="P17" s="145"/>
      <c r="Q17" s="67"/>
    </row>
    <row r="18" spans="1:17" ht="14.25" customHeight="1">
      <c r="A18" s="171"/>
      <c r="B18" s="116"/>
      <c r="C18" s="116"/>
      <c r="D18" s="116"/>
      <c r="E18" s="116"/>
      <c r="F18" s="116"/>
      <c r="G18" s="116"/>
      <c r="H18" s="116"/>
      <c r="I18" s="116"/>
      <c r="J18" s="123" t="s">
        <v>203</v>
      </c>
      <c r="K18" s="122" t="s">
        <v>10</v>
      </c>
      <c r="L18" s="127" t="s">
        <v>204</v>
      </c>
      <c r="M18" s="116"/>
      <c r="N18" s="116"/>
      <c r="O18" s="116"/>
      <c r="P18" s="145"/>
      <c r="Q18" s="67"/>
    </row>
    <row r="19" spans="1:17" ht="14.25" customHeight="1">
      <c r="A19" s="76">
        <f>2!A16+3!A14+2!A33</f>
        <v>4.6</v>
      </c>
      <c r="B19" s="1">
        <f>2!B16+3!B14+2!B33</f>
        <v>0.99</v>
      </c>
      <c r="C19" s="1">
        <f>2!C16+3!C14+2!C33</f>
        <v>0</v>
      </c>
      <c r="D19" s="1">
        <f>2!D16+3!D14+2!D33</f>
        <v>4.5</v>
      </c>
      <c r="E19" s="1">
        <f>2!E16+3!E14+2!E33</f>
        <v>1</v>
      </c>
      <c r="F19" s="1">
        <f>2!F16+3!F14+2!F33</f>
        <v>0</v>
      </c>
      <c r="G19" s="1">
        <f>2!G16+3!G14+2!G33</f>
        <v>4.5</v>
      </c>
      <c r="H19" s="1">
        <f>2!H16+3!H14+2!H33</f>
        <v>1</v>
      </c>
      <c r="I19" s="1">
        <f>2!I16+3!I14+2!I33</f>
        <v>0</v>
      </c>
      <c r="J19" s="5" t="s">
        <v>22</v>
      </c>
      <c r="K19" s="3" t="s">
        <v>10</v>
      </c>
      <c r="L19" s="4" t="s">
        <v>23</v>
      </c>
      <c r="M19" s="1">
        <f>2!M16+3!M14+2!M33</f>
        <v>4.5</v>
      </c>
      <c r="N19" s="1">
        <f>2!N16+3!N14+2!N33</f>
        <v>23</v>
      </c>
      <c r="O19" s="1">
        <f>2!O16+3!O14+2!O33</f>
        <v>0</v>
      </c>
      <c r="P19" s="143">
        <f t="shared" si="0"/>
        <v>27.5</v>
      </c>
      <c r="Q19" s="67"/>
    </row>
    <row r="20" spans="1:17" ht="14.25" customHeight="1">
      <c r="A20" s="171"/>
      <c r="B20" s="116"/>
      <c r="C20" s="116"/>
      <c r="D20" s="116"/>
      <c r="E20" s="116"/>
      <c r="F20" s="116"/>
      <c r="G20" s="116"/>
      <c r="H20" s="116"/>
      <c r="I20" s="116"/>
      <c r="J20" s="124" t="s">
        <v>205</v>
      </c>
      <c r="K20" s="122" t="s">
        <v>10</v>
      </c>
      <c r="L20" s="127" t="s">
        <v>206</v>
      </c>
      <c r="M20" s="116"/>
      <c r="N20" s="116"/>
      <c r="O20" s="116"/>
      <c r="P20" s="145"/>
      <c r="Q20" s="67"/>
    </row>
    <row r="21" spans="1:17" ht="14.25" customHeight="1">
      <c r="A21" s="76">
        <f>2!A17+3!A15+2!A34</f>
        <v>2.5700000000000003</v>
      </c>
      <c r="B21" s="1">
        <f>2!B17+3!B15+2!B34</f>
        <v>9.48</v>
      </c>
      <c r="C21" s="1">
        <f>2!C17+3!C15+2!C34</f>
        <v>0</v>
      </c>
      <c r="D21" s="1">
        <f>2!D17+3!D15+2!D34</f>
        <v>3.85</v>
      </c>
      <c r="E21" s="1">
        <f>2!E17+3!E15+2!E34</f>
        <v>9.7</v>
      </c>
      <c r="F21" s="1">
        <f>2!F17+3!F15+2!F34</f>
        <v>0</v>
      </c>
      <c r="G21" s="1">
        <f>2!G17+3!G15+2!G34</f>
        <v>3.85</v>
      </c>
      <c r="H21" s="1">
        <f>2!H17+3!H15+2!H34</f>
        <v>9.7</v>
      </c>
      <c r="I21" s="1">
        <f>2!I17+3!I15+2!I34</f>
        <v>0</v>
      </c>
      <c r="J21" s="5" t="s">
        <v>24</v>
      </c>
      <c r="K21" s="3" t="s">
        <v>10</v>
      </c>
      <c r="L21" s="4" t="s">
        <v>25</v>
      </c>
      <c r="M21" s="1">
        <f>2!M17+3!M15+2!M34</f>
        <v>4.2</v>
      </c>
      <c r="N21" s="1">
        <f>2!N17+3!N15+2!N34</f>
        <v>14.7</v>
      </c>
      <c r="O21" s="1">
        <f>2!O17+3!O15+2!O34</f>
        <v>0</v>
      </c>
      <c r="P21" s="143">
        <f t="shared" si="0"/>
        <v>18.9</v>
      </c>
      <c r="Q21" s="67"/>
    </row>
    <row r="22" spans="1:17" ht="14.25" customHeight="1">
      <c r="A22" s="76">
        <f>2!A18+3!A16+2!A35</f>
        <v>12</v>
      </c>
      <c r="B22" s="1">
        <f>2!B18+3!B16+2!B35</f>
        <v>24.7</v>
      </c>
      <c r="C22" s="1">
        <f>2!C18+3!C16+2!C35</f>
        <v>0</v>
      </c>
      <c r="D22" s="1">
        <f>2!D18+3!D16+2!D35</f>
        <v>5</v>
      </c>
      <c r="E22" s="1">
        <f>2!E18+3!E16+2!E35</f>
        <v>25</v>
      </c>
      <c r="F22" s="1">
        <f>2!F18+3!F16+2!F35</f>
        <v>0</v>
      </c>
      <c r="G22" s="1">
        <f>2!G18+3!G16+2!G35</f>
        <v>5</v>
      </c>
      <c r="H22" s="1">
        <f>2!H18+3!H16+2!H35</f>
        <v>25</v>
      </c>
      <c r="I22" s="1">
        <f>2!I18+3!I16+2!I35</f>
        <v>0</v>
      </c>
      <c r="J22" s="5" t="s">
        <v>26</v>
      </c>
      <c r="K22" s="3" t="s">
        <v>10</v>
      </c>
      <c r="L22" s="4" t="s">
        <v>27</v>
      </c>
      <c r="M22" s="1">
        <f>2!M18+3!M16+2!M35</f>
        <v>5</v>
      </c>
      <c r="N22" s="1">
        <f>2!N18+3!N16+2!N35</f>
        <v>36</v>
      </c>
      <c r="O22" s="1">
        <f>2!O18+3!O16+2!O35</f>
        <v>0</v>
      </c>
      <c r="P22" s="143">
        <f t="shared" si="0"/>
        <v>41</v>
      </c>
      <c r="Q22" s="67"/>
    </row>
    <row r="23" spans="1:17" ht="14.25" customHeight="1">
      <c r="A23" s="171"/>
      <c r="B23" s="116"/>
      <c r="C23" s="116"/>
      <c r="D23" s="116"/>
      <c r="E23" s="116"/>
      <c r="F23" s="116"/>
      <c r="G23" s="116"/>
      <c r="H23" s="116"/>
      <c r="I23" s="116"/>
      <c r="J23" s="123" t="s">
        <v>207</v>
      </c>
      <c r="K23" s="122" t="s">
        <v>10</v>
      </c>
      <c r="L23" s="127" t="s">
        <v>208</v>
      </c>
      <c r="M23" s="116"/>
      <c r="N23" s="116"/>
      <c r="O23" s="116"/>
      <c r="P23" s="145"/>
      <c r="Q23" s="67"/>
    </row>
    <row r="24" spans="1:17" ht="14.25" customHeight="1">
      <c r="A24" s="76">
        <f>2!A19+3!A17</f>
        <v>0</v>
      </c>
      <c r="B24" s="1">
        <f>2!B19+3!B17</f>
        <v>248.52</v>
      </c>
      <c r="C24" s="1">
        <f>2!C19+3!C17</f>
        <v>0</v>
      </c>
      <c r="D24" s="1">
        <f>2!D19+3!D17</f>
        <v>0</v>
      </c>
      <c r="E24" s="1">
        <f>2!E19+3!E17</f>
        <v>361</v>
      </c>
      <c r="F24" s="1">
        <f>2!F19+3!F17</f>
        <v>0</v>
      </c>
      <c r="G24" s="1">
        <f>2!G19+3!G17</f>
        <v>0</v>
      </c>
      <c r="H24" s="1">
        <f>2!H19+3!H17</f>
        <v>477</v>
      </c>
      <c r="I24" s="1">
        <f>2!I19+3!I17</f>
        <v>14.44</v>
      </c>
      <c r="J24" s="5" t="s">
        <v>28</v>
      </c>
      <c r="K24" s="3" t="s">
        <v>10</v>
      </c>
      <c r="L24" s="4" t="s">
        <v>139</v>
      </c>
      <c r="M24" s="1">
        <f>2!M19+3!M17</f>
        <v>0</v>
      </c>
      <c r="N24" s="1">
        <f>2!N19+3!N17</f>
        <v>361</v>
      </c>
      <c r="O24" s="1">
        <f>2!O19+3!O17</f>
        <v>0</v>
      </c>
      <c r="P24" s="143">
        <f t="shared" si="0"/>
        <v>361</v>
      </c>
      <c r="Q24" s="67"/>
    </row>
    <row r="25" spans="1:17" ht="14.25" customHeight="1">
      <c r="A25" s="76">
        <f>2!A20+3!A18</f>
        <v>0</v>
      </c>
      <c r="B25" s="1">
        <f>2!B20+3!B18</f>
        <v>3.44</v>
      </c>
      <c r="C25" s="1">
        <f>2!C20+3!C18</f>
        <v>0</v>
      </c>
      <c r="D25" s="1">
        <f>2!D20+3!D18</f>
        <v>0</v>
      </c>
      <c r="E25" s="1">
        <f>2!E20+3!E18</f>
        <v>4</v>
      </c>
      <c r="F25" s="1">
        <f>2!F20+3!F18</f>
        <v>0</v>
      </c>
      <c r="G25" s="1">
        <f>2!G20+3!G18</f>
        <v>0</v>
      </c>
      <c r="H25" s="1">
        <f>2!H20+3!H18</f>
        <v>4</v>
      </c>
      <c r="I25" s="1">
        <f>2!I20+3!I18</f>
        <v>6.56</v>
      </c>
      <c r="J25" s="5" t="s">
        <v>148</v>
      </c>
      <c r="K25" s="3" t="s">
        <v>10</v>
      </c>
      <c r="L25" s="4" t="s">
        <v>149</v>
      </c>
      <c r="M25" s="1">
        <f>2!M20+3!M18</f>
        <v>0</v>
      </c>
      <c r="N25" s="1">
        <f>2!N20+3!N18</f>
        <v>4</v>
      </c>
      <c r="O25" s="1">
        <f>2!O20+3!O18</f>
        <v>0</v>
      </c>
      <c r="P25" s="143">
        <f t="shared" si="0"/>
        <v>4</v>
      </c>
      <c r="Q25" s="67"/>
    </row>
    <row r="26" spans="1:17" ht="14.25" customHeight="1">
      <c r="A26" s="171"/>
      <c r="B26" s="116"/>
      <c r="C26" s="116"/>
      <c r="D26" s="116"/>
      <c r="E26" s="116"/>
      <c r="F26" s="116"/>
      <c r="G26" s="116"/>
      <c r="H26" s="116"/>
      <c r="I26" s="116"/>
      <c r="J26" s="124" t="s">
        <v>209</v>
      </c>
      <c r="K26" s="122" t="s">
        <v>10</v>
      </c>
      <c r="L26" s="127" t="s">
        <v>210</v>
      </c>
      <c r="M26" s="116"/>
      <c r="N26" s="116"/>
      <c r="O26" s="116"/>
      <c r="P26" s="145"/>
      <c r="Q26" s="67"/>
    </row>
    <row r="27" spans="1:17" ht="14.25" customHeight="1">
      <c r="A27" s="1">
        <f>2!A21+3!A19+2!A36</f>
        <v>3</v>
      </c>
      <c r="B27" s="1">
        <f>2!B21+3!B19+2!B36</f>
        <v>109.15</v>
      </c>
      <c r="C27" s="1">
        <f>2!C21+3!C19+2!C36</f>
        <v>3839.79</v>
      </c>
      <c r="D27" s="1">
        <f>2!D21+3!D19+2!D36</f>
        <v>10</v>
      </c>
      <c r="E27" s="1">
        <f>2!E21+3!E19+2!E36</f>
        <v>597.92</v>
      </c>
      <c r="F27" s="1">
        <f>2!F21+3!F19+2!F36</f>
        <v>987.19</v>
      </c>
      <c r="G27" s="1">
        <f>2!G21+3!G19+2!G36</f>
        <v>10</v>
      </c>
      <c r="H27" s="1">
        <f>2!H21+3!H19+2!H36</f>
        <v>639.5699999999999</v>
      </c>
      <c r="I27" s="1">
        <f>2!I21+3!I19+2!I36</f>
        <v>5656.46</v>
      </c>
      <c r="J27" s="5" t="s">
        <v>29</v>
      </c>
      <c r="K27" s="3" t="s">
        <v>10</v>
      </c>
      <c r="L27" s="4" t="s">
        <v>30</v>
      </c>
      <c r="M27" s="1">
        <f>2!M21+3!M19+2!M36</f>
        <v>10</v>
      </c>
      <c r="N27" s="1">
        <f>2!N21+3!N19+2!N36</f>
        <v>200</v>
      </c>
      <c r="O27" s="1">
        <f>2!O21+3!O19+2!O36</f>
        <v>0</v>
      </c>
      <c r="P27" s="143">
        <f t="shared" si="0"/>
        <v>210</v>
      </c>
      <c r="Q27" s="67"/>
    </row>
    <row r="28" spans="1:17" ht="14.25" customHeight="1">
      <c r="A28" s="171"/>
      <c r="B28" s="116"/>
      <c r="C28" s="116"/>
      <c r="D28" s="116"/>
      <c r="E28" s="116"/>
      <c r="F28" s="116"/>
      <c r="G28" s="116"/>
      <c r="H28" s="116"/>
      <c r="I28" s="116"/>
      <c r="J28" s="123" t="s">
        <v>211</v>
      </c>
      <c r="K28" s="122" t="s">
        <v>10</v>
      </c>
      <c r="L28" s="127" t="s">
        <v>212</v>
      </c>
      <c r="M28" s="116"/>
      <c r="N28" s="116"/>
      <c r="O28" s="116"/>
      <c r="P28" s="145"/>
      <c r="Q28" s="67"/>
    </row>
    <row r="29" spans="1:17" ht="14.25" customHeight="1">
      <c r="A29" s="171"/>
      <c r="B29" s="116"/>
      <c r="C29" s="116"/>
      <c r="D29" s="116"/>
      <c r="E29" s="116"/>
      <c r="F29" s="116"/>
      <c r="G29" s="116"/>
      <c r="H29" s="116"/>
      <c r="I29" s="116"/>
      <c r="J29" s="123" t="s">
        <v>213</v>
      </c>
      <c r="K29" s="122" t="s">
        <v>10</v>
      </c>
      <c r="L29" s="127" t="s">
        <v>214</v>
      </c>
      <c r="M29" s="116"/>
      <c r="N29" s="116"/>
      <c r="O29" s="116"/>
      <c r="P29" s="145"/>
      <c r="Q29" s="67"/>
    </row>
    <row r="30" spans="1:17" ht="14.25" customHeight="1">
      <c r="A30" s="171"/>
      <c r="B30" s="116"/>
      <c r="C30" s="116"/>
      <c r="D30" s="116"/>
      <c r="E30" s="116"/>
      <c r="F30" s="116"/>
      <c r="G30" s="116"/>
      <c r="H30" s="116"/>
      <c r="I30" s="116"/>
      <c r="J30" s="123" t="s">
        <v>215</v>
      </c>
      <c r="K30" s="122" t="s">
        <v>10</v>
      </c>
      <c r="L30" s="127" t="s">
        <v>216</v>
      </c>
      <c r="M30" s="116"/>
      <c r="N30" s="116"/>
      <c r="O30" s="116"/>
      <c r="P30" s="145"/>
      <c r="Q30" s="67"/>
    </row>
    <row r="31" spans="1:17" ht="14.25" customHeight="1">
      <c r="A31" s="171"/>
      <c r="B31" s="116"/>
      <c r="C31" s="116"/>
      <c r="D31" s="116"/>
      <c r="E31" s="116"/>
      <c r="F31" s="116"/>
      <c r="G31" s="116"/>
      <c r="H31" s="116"/>
      <c r="I31" s="116"/>
      <c r="J31" s="123" t="s">
        <v>217</v>
      </c>
      <c r="K31" s="122" t="s">
        <v>10</v>
      </c>
      <c r="L31" s="127" t="s">
        <v>218</v>
      </c>
      <c r="M31" s="116"/>
      <c r="N31" s="116"/>
      <c r="O31" s="116"/>
      <c r="P31" s="145"/>
      <c r="Q31" s="67"/>
    </row>
    <row r="32" spans="1:17" ht="14.25" customHeight="1">
      <c r="A32" s="76">
        <f>2!A22+3!A20+2!A37</f>
        <v>16.61</v>
      </c>
      <c r="B32" s="1">
        <f>2!B22+3!B20+2!B37</f>
        <v>80.91</v>
      </c>
      <c r="C32" s="1">
        <f>2!C22+3!C20+2!C37</f>
        <v>9.76</v>
      </c>
      <c r="D32" s="1">
        <f>2!D22+3!D20+2!D37</f>
        <v>15</v>
      </c>
      <c r="E32" s="1">
        <f>2!E22+3!E20+2!E37</f>
        <v>82</v>
      </c>
      <c r="F32" s="1">
        <f>2!F22+3!F20+2!F37</f>
        <v>65.3</v>
      </c>
      <c r="G32" s="1">
        <f>2!G22+3!G20+2!G37</f>
        <v>15</v>
      </c>
      <c r="H32" s="1">
        <f>2!H22+3!H20+2!H37</f>
        <v>82</v>
      </c>
      <c r="I32" s="1">
        <f>2!I22+3!I20+2!I37</f>
        <v>80.52000000000001</v>
      </c>
      <c r="J32" s="5" t="s">
        <v>31</v>
      </c>
      <c r="K32" s="3" t="s">
        <v>10</v>
      </c>
      <c r="L32" s="4" t="s">
        <v>32</v>
      </c>
      <c r="M32" s="1">
        <f>2!M22+3!M20+2!M37</f>
        <v>15</v>
      </c>
      <c r="N32" s="1">
        <f>2!N22+3!N20+2!N37</f>
        <v>139.62</v>
      </c>
      <c r="O32" s="1">
        <f>2!O22+3!O20+2!O37</f>
        <v>0</v>
      </c>
      <c r="P32" s="143">
        <f t="shared" si="0"/>
        <v>154.62</v>
      </c>
      <c r="Q32" s="67"/>
    </row>
    <row r="33" spans="1:17" ht="14.25" customHeight="1">
      <c r="A33" s="76">
        <f>2!A23+3!A21</f>
        <v>1.7499999999999998</v>
      </c>
      <c r="B33" s="1">
        <f>2!B23+3!B21</f>
        <v>21.39</v>
      </c>
      <c r="C33" s="1">
        <f>2!C23+3!C21</f>
        <v>0</v>
      </c>
      <c r="D33" s="1">
        <f>2!D23+3!D21</f>
        <v>5.8500000000000005</v>
      </c>
      <c r="E33" s="1">
        <f>2!E23+3!E21</f>
        <v>11.5</v>
      </c>
      <c r="F33" s="1">
        <f>2!F23+3!F21</f>
        <v>0</v>
      </c>
      <c r="G33" s="1">
        <f>2!G23+3!G21</f>
        <v>5.8500000000000005</v>
      </c>
      <c r="H33" s="1">
        <f>2!H23+3!H21</f>
        <v>11.5</v>
      </c>
      <c r="I33" s="1">
        <f>2!I23+3!I21</f>
        <v>0</v>
      </c>
      <c r="J33" s="5" t="s">
        <v>33</v>
      </c>
      <c r="K33" s="3" t="s">
        <v>10</v>
      </c>
      <c r="L33" s="4" t="s">
        <v>34</v>
      </c>
      <c r="M33" s="1">
        <f>2!M23+3!M21</f>
        <v>5.8500000000000005</v>
      </c>
      <c r="N33" s="1">
        <f>2!N23+3!N21</f>
        <v>18.5</v>
      </c>
      <c r="O33" s="1">
        <f>2!O23+3!O21</f>
        <v>0</v>
      </c>
      <c r="P33" s="143">
        <f t="shared" si="0"/>
        <v>24.35</v>
      </c>
      <c r="Q33" s="67"/>
    </row>
    <row r="34" spans="1:17" ht="14.25" customHeight="1">
      <c r="A34" s="76">
        <f>2!A24+3!A22+2!A38</f>
        <v>5.049999999999999</v>
      </c>
      <c r="B34" s="1">
        <f>2!B24+3!B22+2!B38</f>
        <v>1</v>
      </c>
      <c r="C34" s="1">
        <f>2!C24+3!C22+2!C38</f>
        <v>0</v>
      </c>
      <c r="D34" s="1">
        <f>2!D24+3!D22+2!D38</f>
        <v>6.1</v>
      </c>
      <c r="E34" s="1">
        <f>2!E24+3!E22+2!E38</f>
        <v>6</v>
      </c>
      <c r="F34" s="1">
        <f>2!F24+3!F22+2!F38</f>
        <v>0</v>
      </c>
      <c r="G34" s="1">
        <f>2!G24+3!G22+2!G38</f>
        <v>6.1</v>
      </c>
      <c r="H34" s="1">
        <f>2!H24+3!H22+2!H38</f>
        <v>6</v>
      </c>
      <c r="I34" s="1">
        <f>2!I24+3!I22+2!I38</f>
        <v>0</v>
      </c>
      <c r="J34" s="5" t="s">
        <v>35</v>
      </c>
      <c r="K34" s="3" t="s">
        <v>10</v>
      </c>
      <c r="L34" s="4" t="s">
        <v>36</v>
      </c>
      <c r="M34" s="1">
        <f>2!M24+3!M22+2!M38</f>
        <v>6.1</v>
      </c>
      <c r="N34" s="1">
        <f>2!N24+3!N22+2!N38</f>
        <v>54</v>
      </c>
      <c r="O34" s="1">
        <f>2!O24+3!O22+2!O38</f>
        <v>0</v>
      </c>
      <c r="P34" s="143">
        <f t="shared" si="0"/>
        <v>60.1</v>
      </c>
      <c r="Q34" s="67"/>
    </row>
    <row r="35" spans="1:17" ht="14.25" customHeight="1">
      <c r="A35" s="76">
        <f>3!A30</f>
        <v>0</v>
      </c>
      <c r="B35" s="1">
        <f>3!B30</f>
        <v>0</v>
      </c>
      <c r="C35" s="1">
        <f>3!C30</f>
        <v>0</v>
      </c>
      <c r="D35" s="1">
        <f>3!D30</f>
        <v>0</v>
      </c>
      <c r="E35" s="1">
        <f>3!E30</f>
        <v>0</v>
      </c>
      <c r="F35" s="1">
        <f>3!F30</f>
        <v>104.75</v>
      </c>
      <c r="G35" s="1">
        <f>3!G30</f>
        <v>0</v>
      </c>
      <c r="H35" s="1">
        <f>3!H30</f>
        <v>0</v>
      </c>
      <c r="I35" s="1">
        <f>3!I30</f>
        <v>478</v>
      </c>
      <c r="J35" s="5" t="s">
        <v>47</v>
      </c>
      <c r="K35" s="3" t="s">
        <v>10</v>
      </c>
      <c r="L35" s="4" t="s">
        <v>48</v>
      </c>
      <c r="M35" s="1">
        <f>3!M30</f>
        <v>0</v>
      </c>
      <c r="N35" s="1">
        <f>3!N30</f>
        <v>0</v>
      </c>
      <c r="O35" s="1">
        <f>3!O30</f>
        <v>0</v>
      </c>
      <c r="P35" s="143">
        <f t="shared" si="0"/>
        <v>0</v>
      </c>
      <c r="Q35" s="67"/>
    </row>
    <row r="36" spans="1:17" ht="14.25" customHeight="1">
      <c r="A36" s="171"/>
      <c r="B36" s="116"/>
      <c r="C36" s="116"/>
      <c r="D36" s="116"/>
      <c r="E36" s="116"/>
      <c r="F36" s="116"/>
      <c r="G36" s="116"/>
      <c r="H36" s="116"/>
      <c r="I36" s="116"/>
      <c r="J36" s="124" t="s">
        <v>219</v>
      </c>
      <c r="K36" s="122" t="s">
        <v>10</v>
      </c>
      <c r="L36" s="127" t="s">
        <v>220</v>
      </c>
      <c r="M36" s="116"/>
      <c r="N36" s="116"/>
      <c r="O36" s="116"/>
      <c r="P36" s="145"/>
      <c r="Q36" s="67"/>
    </row>
    <row r="37" spans="1:17" ht="14.25" customHeight="1">
      <c r="A37" s="171"/>
      <c r="B37" s="116"/>
      <c r="C37" s="116"/>
      <c r="D37" s="116"/>
      <c r="E37" s="116"/>
      <c r="F37" s="116"/>
      <c r="G37" s="116"/>
      <c r="H37" s="116"/>
      <c r="I37" s="116"/>
      <c r="J37" s="123" t="s">
        <v>221</v>
      </c>
      <c r="K37" s="122" t="s">
        <v>10</v>
      </c>
      <c r="L37" s="127" t="s">
        <v>222</v>
      </c>
      <c r="M37" s="116"/>
      <c r="N37" s="116"/>
      <c r="O37" s="116"/>
      <c r="P37" s="145"/>
      <c r="Q37" s="67"/>
    </row>
    <row r="38" spans="1:17" ht="14.25" customHeight="1">
      <c r="A38" s="171"/>
      <c r="B38" s="116"/>
      <c r="C38" s="116"/>
      <c r="D38" s="116"/>
      <c r="E38" s="116"/>
      <c r="F38" s="116"/>
      <c r="G38" s="116"/>
      <c r="H38" s="116"/>
      <c r="I38" s="116"/>
      <c r="J38" s="123" t="s">
        <v>223</v>
      </c>
      <c r="K38" s="122" t="s">
        <v>10</v>
      </c>
      <c r="L38" s="127" t="s">
        <v>224</v>
      </c>
      <c r="M38" s="116"/>
      <c r="N38" s="116"/>
      <c r="O38" s="116"/>
      <c r="P38" s="145"/>
      <c r="Q38" s="67"/>
    </row>
    <row r="39" spans="1:17" ht="14.25" customHeight="1">
      <c r="A39" s="171"/>
      <c r="B39" s="116"/>
      <c r="C39" s="116"/>
      <c r="D39" s="116"/>
      <c r="E39" s="116"/>
      <c r="F39" s="116"/>
      <c r="G39" s="116"/>
      <c r="H39" s="116"/>
      <c r="I39" s="116"/>
      <c r="J39" s="123" t="s">
        <v>225</v>
      </c>
      <c r="K39" s="122" t="s">
        <v>10</v>
      </c>
      <c r="L39" s="127" t="s">
        <v>226</v>
      </c>
      <c r="M39" s="116"/>
      <c r="N39" s="116"/>
      <c r="O39" s="116"/>
      <c r="P39" s="145"/>
      <c r="Q39" s="67"/>
    </row>
    <row r="40" spans="1:17" ht="14.25" customHeight="1">
      <c r="A40" s="6">
        <f aca="true" t="shared" si="1" ref="A40:I40">SUM(A9:A35)</f>
        <v>3891.3100000000004</v>
      </c>
      <c r="B40" s="7">
        <f t="shared" si="1"/>
        <v>4358.719999999999</v>
      </c>
      <c r="C40" s="7">
        <f t="shared" si="1"/>
        <v>3849.55</v>
      </c>
      <c r="D40" s="7">
        <f t="shared" si="1"/>
        <v>5110.4000000000015</v>
      </c>
      <c r="E40" s="7">
        <f t="shared" si="1"/>
        <v>6269.139999999999</v>
      </c>
      <c r="F40" s="7">
        <f t="shared" si="1"/>
        <v>1157.24</v>
      </c>
      <c r="G40" s="7">
        <f t="shared" si="1"/>
        <v>5292.100000000001</v>
      </c>
      <c r="H40" s="7">
        <f t="shared" si="1"/>
        <v>6567.839999999999</v>
      </c>
      <c r="I40" s="7">
        <f t="shared" si="1"/>
        <v>6235.9800000000005</v>
      </c>
      <c r="J40" s="8" t="s">
        <v>37</v>
      </c>
      <c r="K40" s="9"/>
      <c r="L40" s="10"/>
      <c r="M40" s="7">
        <f>SUM(M9:M35)</f>
        <v>4608.47</v>
      </c>
      <c r="N40" s="7">
        <f>SUM(N9:N35)</f>
        <v>6102.719999999998</v>
      </c>
      <c r="O40" s="7">
        <f>SUM(O9:O35)</f>
        <v>0</v>
      </c>
      <c r="P40" s="143">
        <f t="shared" si="0"/>
        <v>10711.189999999999</v>
      </c>
      <c r="Q40" s="67"/>
    </row>
    <row r="41" spans="1:17" ht="14.25" customHeight="1">
      <c r="A41" s="77">
        <f>3!A32</f>
        <v>0</v>
      </c>
      <c r="B41" s="126">
        <f>3!B32</f>
        <v>0</v>
      </c>
      <c r="C41" s="126">
        <f>3!C32</f>
        <v>0</v>
      </c>
      <c r="D41" s="126">
        <f>3!D32</f>
        <v>0</v>
      </c>
      <c r="E41" s="126">
        <f>3!E32</f>
        <v>0</v>
      </c>
      <c r="F41" s="126">
        <f>3!F32</f>
        <v>104.75</v>
      </c>
      <c r="G41" s="126">
        <f>3!G32</f>
        <v>0</v>
      </c>
      <c r="H41" s="126">
        <f>3!H32</f>
        <v>0</v>
      </c>
      <c r="I41" s="126">
        <f>3!I32</f>
        <v>398</v>
      </c>
      <c r="J41" s="12" t="s">
        <v>38</v>
      </c>
      <c r="K41" s="13"/>
      <c r="L41" s="14"/>
      <c r="M41" s="126">
        <f>3!M32</f>
        <v>0</v>
      </c>
      <c r="N41" s="126">
        <f>3!N32</f>
        <v>0</v>
      </c>
      <c r="O41" s="126">
        <f>3!O32</f>
        <v>0</v>
      </c>
      <c r="P41" s="143">
        <f t="shared" si="0"/>
        <v>0</v>
      </c>
      <c r="Q41" s="67"/>
    </row>
    <row r="42" spans="1:17" ht="14.25" customHeight="1">
      <c r="A42" s="6">
        <f aca="true" t="shared" si="2" ref="A42:I42">A40-A41</f>
        <v>3891.3100000000004</v>
      </c>
      <c r="B42" s="7">
        <f t="shared" si="2"/>
        <v>4358.719999999999</v>
      </c>
      <c r="C42" s="7">
        <f t="shared" si="2"/>
        <v>3849.55</v>
      </c>
      <c r="D42" s="7">
        <f t="shared" si="2"/>
        <v>5110.4000000000015</v>
      </c>
      <c r="E42" s="7">
        <f t="shared" si="2"/>
        <v>6269.139999999999</v>
      </c>
      <c r="F42" s="7">
        <f t="shared" si="2"/>
        <v>1052.49</v>
      </c>
      <c r="G42" s="7">
        <f t="shared" si="2"/>
        <v>5292.100000000001</v>
      </c>
      <c r="H42" s="7">
        <f t="shared" si="2"/>
        <v>6567.839999999999</v>
      </c>
      <c r="I42" s="7">
        <f t="shared" si="2"/>
        <v>5837.9800000000005</v>
      </c>
      <c r="J42" s="15" t="s">
        <v>39</v>
      </c>
      <c r="K42" s="9"/>
      <c r="L42" s="10"/>
      <c r="M42" s="7">
        <f>M40-M41</f>
        <v>4608.47</v>
      </c>
      <c r="N42" s="7">
        <f>N40-N41</f>
        <v>6102.719999999998</v>
      </c>
      <c r="O42" s="7">
        <f>O40-O41</f>
        <v>0</v>
      </c>
      <c r="P42" s="143">
        <f t="shared" si="0"/>
        <v>10711.189999999999</v>
      </c>
      <c r="Q42" s="67"/>
    </row>
    <row r="43" ht="13.5" customHeight="1">
      <c r="Q43" s="67"/>
    </row>
  </sheetData>
  <sheetProtection/>
  <mergeCells count="13">
    <mergeCell ref="J6:L8"/>
    <mergeCell ref="M6:P6"/>
    <mergeCell ref="A7:C7"/>
    <mergeCell ref="D7:F7"/>
    <mergeCell ref="G7:I7"/>
    <mergeCell ref="M7:P7"/>
    <mergeCell ref="A1:P1"/>
    <mergeCell ref="A2:P2"/>
    <mergeCell ref="A3:P3"/>
    <mergeCell ref="A4:P4"/>
    <mergeCell ref="A6:C6"/>
    <mergeCell ref="D6:F6"/>
    <mergeCell ref="G6:I6"/>
  </mergeCells>
  <printOptions horizontalCentered="1"/>
  <pageMargins left="1" right="1" top="0.5" bottom="0.5" header="0.23" footer="0.17"/>
  <pageSetup orientation="landscape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showZeros="0" zoomScalePageLayoutView="0" workbookViewId="0" topLeftCell="A1">
      <selection activeCell="A1" sqref="A1:P1"/>
    </sheetView>
  </sheetViews>
  <sheetFormatPr defaultColWidth="9.140625" defaultRowHeight="12.75" customHeight="1"/>
  <cols>
    <col min="1" max="2" width="9.57421875" style="67" customWidth="1"/>
    <col min="3" max="3" width="9.00390625" style="67" customWidth="1"/>
    <col min="4" max="5" width="9.57421875" style="67" customWidth="1"/>
    <col min="6" max="6" width="9.28125" style="67" customWidth="1"/>
    <col min="7" max="8" width="9.57421875" style="67" customWidth="1"/>
    <col min="9" max="10" width="9.140625" style="67" customWidth="1"/>
    <col min="11" max="11" width="4.28125" style="67" customWidth="1"/>
    <col min="12" max="12" width="26.7109375" style="67" customWidth="1"/>
    <col min="13" max="14" width="9.57421875" style="67" customWidth="1"/>
    <col min="15" max="15" width="9.28125" style="67" customWidth="1"/>
    <col min="16" max="16" width="9.57421875" style="67" customWidth="1"/>
  </cols>
  <sheetData>
    <row r="1" spans="1:16" ht="13.5" customHeight="1">
      <c r="A1" s="198">
        <v>185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3.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3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3.5" customHeight="1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3.5" customHeight="1">
      <c r="A5" s="43"/>
      <c r="B5" s="43"/>
      <c r="C5" s="44"/>
      <c r="D5" s="44"/>
      <c r="E5" s="44"/>
      <c r="F5" s="44"/>
      <c r="G5" s="20"/>
      <c r="H5" s="20"/>
      <c r="J5" s="20"/>
      <c r="K5" s="20"/>
      <c r="L5" s="20"/>
      <c r="M5" s="20"/>
      <c r="N5" s="20"/>
      <c r="O5" s="20"/>
      <c r="P5" s="20"/>
    </row>
    <row r="6" spans="1:16" ht="13.5" customHeight="1">
      <c r="A6" s="45"/>
      <c r="B6" s="45"/>
      <c r="C6" s="46"/>
      <c r="D6" s="46"/>
      <c r="E6" s="46"/>
      <c r="F6" s="47"/>
      <c r="G6" s="20"/>
      <c r="H6" s="20"/>
      <c r="I6" s="24" t="s">
        <v>123</v>
      </c>
      <c r="M6" s="20"/>
      <c r="N6" s="20"/>
      <c r="O6" s="20"/>
      <c r="P6" s="20"/>
    </row>
    <row r="7" spans="1:16" ht="13.5" customHeight="1">
      <c r="A7" s="45"/>
      <c r="B7" s="45"/>
      <c r="C7" s="46"/>
      <c r="D7" s="46"/>
      <c r="E7" s="46"/>
      <c r="F7" s="46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3.5" customHeight="1">
      <c r="A8" s="18" t="s">
        <v>63</v>
      </c>
      <c r="B8" s="28" t="s">
        <v>64</v>
      </c>
      <c r="D8" s="20"/>
      <c r="E8" s="20"/>
      <c r="F8" s="20"/>
      <c r="G8" s="20"/>
      <c r="H8" s="20"/>
      <c r="I8" s="24" t="s">
        <v>59</v>
      </c>
      <c r="J8" s="20"/>
      <c r="K8" s="24" t="s">
        <v>124</v>
      </c>
      <c r="L8" s="20"/>
      <c r="M8" s="20"/>
      <c r="N8" s="20"/>
      <c r="O8" s="30"/>
      <c r="P8" s="81" t="s">
        <v>152</v>
      </c>
    </row>
    <row r="9" spans="1:16" ht="13.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26.25" customHeight="1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24.75" customHeight="1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7" ht="15.75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17" t="s">
        <v>127</v>
      </c>
      <c r="K12" s="117"/>
      <c r="L12" s="117"/>
      <c r="M12" s="147"/>
      <c r="N12" s="147"/>
      <c r="O12" s="147"/>
      <c r="P12" s="140"/>
      <c r="Q12" s="67"/>
    </row>
    <row r="13" spans="1:17" ht="15.75" customHeight="1">
      <c r="A13" s="99"/>
      <c r="B13" s="93"/>
      <c r="C13" s="86"/>
      <c r="D13" s="93"/>
      <c r="E13" s="93"/>
      <c r="F13" s="86"/>
      <c r="G13" s="93"/>
      <c r="H13" s="93"/>
      <c r="I13" s="86"/>
      <c r="J13" s="37" t="s">
        <v>67</v>
      </c>
      <c r="K13" s="37"/>
      <c r="L13" s="37" t="s">
        <v>128</v>
      </c>
      <c r="M13" s="32"/>
      <c r="N13" s="32"/>
      <c r="O13" s="86"/>
      <c r="P13" s="33"/>
      <c r="Q13" s="67"/>
    </row>
    <row r="14" spans="1:17" ht="15.75" customHeight="1">
      <c r="A14" s="40"/>
      <c r="B14" s="41"/>
      <c r="C14" s="41"/>
      <c r="D14" s="41"/>
      <c r="E14" s="41"/>
      <c r="F14" s="41"/>
      <c r="G14" s="41"/>
      <c r="H14" s="41"/>
      <c r="I14" s="41"/>
      <c r="J14" s="37" t="s">
        <v>69</v>
      </c>
      <c r="K14" s="37"/>
      <c r="L14" s="37" t="s">
        <v>195</v>
      </c>
      <c r="M14" s="41"/>
      <c r="N14" s="41"/>
      <c r="O14" s="41"/>
      <c r="P14" s="78"/>
      <c r="Q14" s="67"/>
    </row>
    <row r="15" spans="1:17" ht="15.75" customHeight="1">
      <c r="A15" s="40"/>
      <c r="B15" s="41"/>
      <c r="C15" s="41"/>
      <c r="D15" s="41"/>
      <c r="E15" s="41"/>
      <c r="F15" s="41"/>
      <c r="G15" s="41"/>
      <c r="H15" s="41"/>
      <c r="I15" s="41"/>
      <c r="J15" s="37" t="s">
        <v>71</v>
      </c>
      <c r="K15" s="37"/>
      <c r="L15" s="37" t="s">
        <v>196</v>
      </c>
      <c r="M15" s="41"/>
      <c r="N15" s="41"/>
      <c r="O15" s="41"/>
      <c r="P15" s="78"/>
      <c r="Q15" s="67"/>
    </row>
    <row r="16" spans="1:17" ht="15.75" customHeight="1">
      <c r="A16" s="34"/>
      <c r="B16" s="35"/>
      <c r="C16" s="35"/>
      <c r="D16" s="35"/>
      <c r="E16" s="35"/>
      <c r="F16" s="35"/>
      <c r="G16" s="35"/>
      <c r="H16" s="35"/>
      <c r="I16" s="35">
        <f>70</f>
        <v>70</v>
      </c>
      <c r="J16" s="37" t="s">
        <v>73</v>
      </c>
      <c r="K16" s="37"/>
      <c r="L16" s="38" t="s">
        <v>125</v>
      </c>
      <c r="M16" s="41"/>
      <c r="N16" s="41"/>
      <c r="O16" s="41"/>
      <c r="P16" s="78"/>
      <c r="Q16" s="67"/>
    </row>
    <row r="17" spans="1:17" ht="15.75" customHeight="1">
      <c r="A17" s="40"/>
      <c r="B17" s="41"/>
      <c r="C17" s="41"/>
      <c r="D17" s="41"/>
      <c r="E17" s="41"/>
      <c r="F17" s="41"/>
      <c r="G17" s="41"/>
      <c r="H17" s="41"/>
      <c r="I17" s="41">
        <f>SUM(I16)</f>
        <v>70</v>
      </c>
      <c r="J17" s="37" t="s">
        <v>235</v>
      </c>
      <c r="K17" s="37"/>
      <c r="L17" s="37"/>
      <c r="M17" s="41"/>
      <c r="N17" s="41"/>
      <c r="O17" s="41">
        <f>SUM(O16)</f>
        <v>0</v>
      </c>
      <c r="P17" s="78"/>
      <c r="Q17" s="67"/>
    </row>
    <row r="18" spans="1:17" ht="15.75" customHeight="1">
      <c r="A18" s="40"/>
      <c r="B18" s="41"/>
      <c r="C18" s="41"/>
      <c r="D18" s="41"/>
      <c r="E18" s="41"/>
      <c r="F18" s="41"/>
      <c r="G18" s="41"/>
      <c r="H18" s="41"/>
      <c r="I18" s="41"/>
      <c r="J18" s="37" t="s">
        <v>71</v>
      </c>
      <c r="K18" s="37"/>
      <c r="L18" s="37" t="s">
        <v>234</v>
      </c>
      <c r="M18" s="41"/>
      <c r="N18" s="41"/>
      <c r="O18" s="41"/>
      <c r="P18" s="78"/>
      <c r="Q18" s="67"/>
    </row>
    <row r="19" spans="1:17" ht="15.75" customHeight="1">
      <c r="A19" s="34"/>
      <c r="B19" s="35"/>
      <c r="C19" s="35"/>
      <c r="D19" s="35"/>
      <c r="E19" s="35"/>
      <c r="F19" s="35"/>
      <c r="G19" s="35"/>
      <c r="H19" s="35"/>
      <c r="I19" s="35">
        <v>10</v>
      </c>
      <c r="J19" s="37" t="s">
        <v>73</v>
      </c>
      <c r="K19" s="37"/>
      <c r="L19" s="38" t="s">
        <v>125</v>
      </c>
      <c r="M19" s="41"/>
      <c r="N19" s="41"/>
      <c r="O19" s="41"/>
      <c r="P19" s="78"/>
      <c r="Q19" s="67"/>
    </row>
    <row r="20" spans="1:17" ht="15.75" customHeight="1">
      <c r="A20" s="40"/>
      <c r="B20" s="41"/>
      <c r="C20" s="41"/>
      <c r="D20" s="41"/>
      <c r="E20" s="41"/>
      <c r="F20" s="41"/>
      <c r="G20" s="41"/>
      <c r="H20" s="41"/>
      <c r="I20" s="41">
        <f>SUM(I19)</f>
        <v>10</v>
      </c>
      <c r="J20" s="37" t="s">
        <v>236</v>
      </c>
      <c r="K20" s="37"/>
      <c r="L20" s="37"/>
      <c r="M20" s="41"/>
      <c r="N20" s="41"/>
      <c r="O20" s="41">
        <f>SUM(O19)</f>
        <v>0</v>
      </c>
      <c r="P20" s="78"/>
      <c r="Q20" s="67"/>
    </row>
    <row r="21" spans="1:17" ht="15.75" customHeight="1">
      <c r="A21" s="56">
        <f>9!A27+9!A23+9!A17+9!A34+A17+A20</f>
        <v>0</v>
      </c>
      <c r="B21" s="57">
        <f>9!B27+9!B23+9!B17+9!B34+B17+B20</f>
        <v>0</v>
      </c>
      <c r="C21" s="57">
        <f>9!C27+9!C23+9!C17+9!C34+C17+C20</f>
        <v>0</v>
      </c>
      <c r="D21" s="57">
        <f>9!D27+9!D23+9!D17+9!D34+D17+D20</f>
        <v>0</v>
      </c>
      <c r="E21" s="57">
        <f>9!E27+9!E23+9!E17+9!E34+E17+E20</f>
        <v>0</v>
      </c>
      <c r="F21" s="57">
        <f>9!F27+9!F23+9!F17+9!F34+F17+F20</f>
        <v>104.75</v>
      </c>
      <c r="G21" s="57">
        <f>9!G27+9!G23+9!G17+9!G34+G17+G20</f>
        <v>0</v>
      </c>
      <c r="H21" s="57">
        <f>9!H27+9!H23+9!H17+9!H34+H17+H20</f>
        <v>0</v>
      </c>
      <c r="I21" s="57">
        <f>9!I27+9!I23+9!I17+9!I34+I17+I20</f>
        <v>478</v>
      </c>
      <c r="J21" s="52" t="s">
        <v>132</v>
      </c>
      <c r="K21" s="52"/>
      <c r="L21" s="52"/>
      <c r="M21" s="57">
        <f>9!M27+9!M23+9!M17+9!M34+M17+M20</f>
        <v>0</v>
      </c>
      <c r="N21" s="57">
        <f>9!N27+9!N23+9!N17+9!N34+N17+N20</f>
        <v>0</v>
      </c>
      <c r="O21" s="57">
        <f>9!O27+9!O23+9!O17+9!O34+O17+O20</f>
        <v>0</v>
      </c>
      <c r="P21" s="130">
        <f>SUM(M21:O21)</f>
        <v>0</v>
      </c>
      <c r="Q21" s="67"/>
    </row>
    <row r="22" spans="1:17" ht="15.75" customHeight="1">
      <c r="A22" s="168">
        <f>9!A35+9!A28+9!A18</f>
        <v>0</v>
      </c>
      <c r="B22" s="66">
        <f>9!B35+9!B28+9!B18</f>
        <v>0</v>
      </c>
      <c r="C22" s="66">
        <f>9!C35+9!C28+9!C18</f>
        <v>0</v>
      </c>
      <c r="D22" s="66">
        <f>9!D35+9!D28+9!D18</f>
        <v>0</v>
      </c>
      <c r="E22" s="66">
        <f>9!E35+9!E28+9!E18</f>
        <v>0</v>
      </c>
      <c r="F22" s="66">
        <f>9!F35+9!F28+9!F18</f>
        <v>104.75</v>
      </c>
      <c r="G22" s="66">
        <f>9!G35+9!G28+9!G18</f>
        <v>0</v>
      </c>
      <c r="H22" s="66">
        <f>9!H35+9!H28+9!H18</f>
        <v>0</v>
      </c>
      <c r="I22" s="66">
        <f>9!I35+9!I28+9!I18</f>
        <v>398</v>
      </c>
      <c r="J22" s="55" t="s">
        <v>126</v>
      </c>
      <c r="K22" s="55"/>
      <c r="L22" s="55"/>
      <c r="M22" s="66">
        <f>9!M35+9!M28+9!M18</f>
        <v>0</v>
      </c>
      <c r="N22" s="66">
        <f>9!N35+9!N28+9!N18</f>
        <v>0</v>
      </c>
      <c r="O22" s="66">
        <f>9!O35+9!O28+9!O18</f>
        <v>0</v>
      </c>
      <c r="P22" s="131">
        <f>SUM(M22:O22)</f>
        <v>0</v>
      </c>
      <c r="Q22" s="67"/>
    </row>
    <row r="23" spans="1:17" ht="15.75" customHeight="1">
      <c r="A23" s="64">
        <f aca="true" t="shared" si="0" ref="A23:I23">A21-A22</f>
        <v>0</v>
      </c>
      <c r="B23" s="65">
        <f t="shared" si="0"/>
        <v>0</v>
      </c>
      <c r="C23" s="65">
        <f t="shared" si="0"/>
        <v>0</v>
      </c>
      <c r="D23" s="65">
        <f t="shared" si="0"/>
        <v>0</v>
      </c>
      <c r="E23" s="65">
        <f t="shared" si="0"/>
        <v>0</v>
      </c>
      <c r="F23" s="65">
        <f t="shared" si="0"/>
        <v>0</v>
      </c>
      <c r="G23" s="65">
        <f t="shared" si="0"/>
        <v>0</v>
      </c>
      <c r="H23" s="65">
        <f t="shared" si="0"/>
        <v>0</v>
      </c>
      <c r="I23" s="65">
        <f t="shared" si="0"/>
        <v>80</v>
      </c>
      <c r="J23" s="52" t="s">
        <v>133</v>
      </c>
      <c r="K23" s="37"/>
      <c r="L23" s="37"/>
      <c r="M23" s="65">
        <f>M21-M22</f>
        <v>0</v>
      </c>
      <c r="N23" s="65">
        <f>N21-N22</f>
        <v>0</v>
      </c>
      <c r="O23" s="65">
        <f>O21-O22</f>
        <v>0</v>
      </c>
      <c r="P23" s="82">
        <f>P21-P22</f>
        <v>0</v>
      </c>
      <c r="Q23" s="67"/>
    </row>
    <row r="24" spans="1:17" ht="15.75" customHeight="1">
      <c r="A24" s="64">
        <f>8!A36</f>
        <v>3841.3099999999995</v>
      </c>
      <c r="B24" s="65">
        <f>8!B36</f>
        <v>4320.28</v>
      </c>
      <c r="C24" s="65">
        <f>8!C36</f>
        <v>6.5</v>
      </c>
      <c r="D24" s="65">
        <f>8!D36</f>
        <v>5053.399999999999</v>
      </c>
      <c r="E24" s="65">
        <f>8!E36</f>
        <v>5752.719999999998</v>
      </c>
      <c r="F24" s="65">
        <f>8!F36</f>
        <v>56.1</v>
      </c>
      <c r="G24" s="65">
        <f>8!G36</f>
        <v>5235.099999999999</v>
      </c>
      <c r="H24" s="65">
        <f>8!H36</f>
        <v>6002.719999999998</v>
      </c>
      <c r="I24" s="65">
        <f>8!I36</f>
        <v>77.1</v>
      </c>
      <c r="J24" s="79" t="s">
        <v>122</v>
      </c>
      <c r="K24" s="80"/>
      <c r="L24" s="80"/>
      <c r="M24" s="65">
        <f>8!M36</f>
        <v>4545.969999999999</v>
      </c>
      <c r="N24" s="65">
        <f>8!N36</f>
        <v>5752.719999999999</v>
      </c>
      <c r="O24" s="65">
        <f>8!O36</f>
        <v>0</v>
      </c>
      <c r="P24" s="82">
        <f>SUM(M24:O24)</f>
        <v>10298.689999999999</v>
      </c>
      <c r="Q24" s="67"/>
    </row>
    <row r="25" spans="1:17" ht="15.75" customHeight="1">
      <c r="A25" s="56">
        <f aca="true" t="shared" si="1" ref="A25:I25">A21</f>
        <v>0</v>
      </c>
      <c r="B25" s="57">
        <f t="shared" si="1"/>
        <v>0</v>
      </c>
      <c r="C25" s="57">
        <f t="shared" si="1"/>
        <v>0</v>
      </c>
      <c r="D25" s="57">
        <f t="shared" si="1"/>
        <v>0</v>
      </c>
      <c r="E25" s="57">
        <f t="shared" si="1"/>
        <v>0</v>
      </c>
      <c r="F25" s="57">
        <f t="shared" si="1"/>
        <v>104.75</v>
      </c>
      <c r="G25" s="57">
        <f t="shared" si="1"/>
        <v>0</v>
      </c>
      <c r="H25" s="57">
        <f t="shared" si="1"/>
        <v>0</v>
      </c>
      <c r="I25" s="57">
        <f t="shared" si="1"/>
        <v>478</v>
      </c>
      <c r="J25" s="52" t="s">
        <v>134</v>
      </c>
      <c r="K25" s="52"/>
      <c r="L25" s="52"/>
      <c r="M25" s="57">
        <f>M21</f>
        <v>0</v>
      </c>
      <c r="N25" s="57">
        <f>N21</f>
        <v>0</v>
      </c>
      <c r="O25" s="57">
        <f>O21</f>
        <v>0</v>
      </c>
      <c r="P25" s="82">
        <f>SUM(M25:O25)</f>
        <v>0</v>
      </c>
      <c r="Q25" s="67"/>
    </row>
    <row r="26" spans="1:17" ht="15.75" customHeight="1">
      <c r="A26" s="64">
        <f aca="true" t="shared" si="2" ref="A26:I26">SUM(A24:A25)</f>
        <v>3841.3099999999995</v>
      </c>
      <c r="B26" s="65">
        <f t="shared" si="2"/>
        <v>4320.28</v>
      </c>
      <c r="C26" s="65">
        <f t="shared" si="2"/>
        <v>6.5</v>
      </c>
      <c r="D26" s="65">
        <f t="shared" si="2"/>
        <v>5053.399999999999</v>
      </c>
      <c r="E26" s="65">
        <f t="shared" si="2"/>
        <v>5752.719999999998</v>
      </c>
      <c r="F26" s="65">
        <f t="shared" si="2"/>
        <v>160.85</v>
      </c>
      <c r="G26" s="65">
        <f t="shared" si="2"/>
        <v>5235.099999999999</v>
      </c>
      <c r="H26" s="65">
        <f t="shared" si="2"/>
        <v>6002.719999999998</v>
      </c>
      <c r="I26" s="65">
        <f t="shared" si="2"/>
        <v>555.1</v>
      </c>
      <c r="J26" s="91" t="s">
        <v>141</v>
      </c>
      <c r="K26" s="37"/>
      <c r="L26" s="37"/>
      <c r="M26" s="65">
        <f>SUM(M24:M25)</f>
        <v>4545.969999999999</v>
      </c>
      <c r="N26" s="65">
        <f>SUM(N24:N25)</f>
        <v>5752.719999999999</v>
      </c>
      <c r="O26" s="65">
        <f>SUM(O24:O25)</f>
        <v>0</v>
      </c>
      <c r="P26" s="82">
        <f>SUM(M26:O26)</f>
        <v>10298.689999999999</v>
      </c>
      <c r="Q26" s="67"/>
    </row>
    <row r="27" spans="1:17" ht="15.75" customHeight="1">
      <c r="A27" s="118">
        <f aca="true" t="shared" si="3" ref="A27:I27">A22</f>
        <v>0</v>
      </c>
      <c r="B27" s="63">
        <f t="shared" si="3"/>
        <v>0</v>
      </c>
      <c r="C27" s="63">
        <f t="shared" si="3"/>
        <v>0</v>
      </c>
      <c r="D27" s="63">
        <f t="shared" si="3"/>
        <v>0</v>
      </c>
      <c r="E27" s="63">
        <f t="shared" si="3"/>
        <v>0</v>
      </c>
      <c r="F27" s="63">
        <f t="shared" si="3"/>
        <v>104.75</v>
      </c>
      <c r="G27" s="63">
        <f t="shared" si="3"/>
        <v>0</v>
      </c>
      <c r="H27" s="63">
        <f t="shared" si="3"/>
        <v>0</v>
      </c>
      <c r="I27" s="63">
        <f t="shared" si="3"/>
        <v>398</v>
      </c>
      <c r="J27" s="55" t="s">
        <v>126</v>
      </c>
      <c r="K27" s="55"/>
      <c r="L27" s="55"/>
      <c r="M27" s="63">
        <f>M22</f>
        <v>0</v>
      </c>
      <c r="N27" s="63">
        <f>N22</f>
        <v>0</v>
      </c>
      <c r="O27" s="63">
        <f>O22</f>
        <v>0</v>
      </c>
      <c r="P27" s="82">
        <f>SUM(M27:O27)</f>
        <v>0</v>
      </c>
      <c r="Q27" s="67"/>
    </row>
    <row r="28" spans="1:17" ht="15.75" customHeight="1">
      <c r="A28" s="64">
        <f aca="true" t="shared" si="4" ref="A28:I28">A26-A27</f>
        <v>3841.3099999999995</v>
      </c>
      <c r="B28" s="65">
        <f t="shared" si="4"/>
        <v>4320.28</v>
      </c>
      <c r="C28" s="65">
        <f t="shared" si="4"/>
        <v>6.5</v>
      </c>
      <c r="D28" s="65">
        <f t="shared" si="4"/>
        <v>5053.399999999999</v>
      </c>
      <c r="E28" s="65">
        <f t="shared" si="4"/>
        <v>5752.719999999998</v>
      </c>
      <c r="F28" s="65">
        <f t="shared" si="4"/>
        <v>56.099999999999994</v>
      </c>
      <c r="G28" s="65">
        <f t="shared" si="4"/>
        <v>5235.099999999999</v>
      </c>
      <c r="H28" s="65">
        <f t="shared" si="4"/>
        <v>6002.719999999998</v>
      </c>
      <c r="I28" s="65">
        <f t="shared" si="4"/>
        <v>157.10000000000002</v>
      </c>
      <c r="J28" s="91" t="s">
        <v>140</v>
      </c>
      <c r="K28" s="37"/>
      <c r="L28" s="37"/>
      <c r="M28" s="65">
        <f>M26-M27</f>
        <v>4545.969999999999</v>
      </c>
      <c r="N28" s="65">
        <f>N26-N27</f>
        <v>5752.719999999999</v>
      </c>
      <c r="O28" s="65">
        <f>O26-O27</f>
        <v>0</v>
      </c>
      <c r="P28" s="82">
        <f>SUM(M28:O28)</f>
        <v>10298.689999999999</v>
      </c>
      <c r="Q28" s="67"/>
    </row>
    <row r="74" ht="12.75" customHeight="1">
      <c r="G74" s="72"/>
    </row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0" customWidth="1"/>
    <col min="3" max="3" width="9.140625" style="0" customWidth="1"/>
    <col min="4" max="5" width="9.57421875" style="0" customWidth="1"/>
    <col min="6" max="6" width="9.140625" style="0" customWidth="1"/>
    <col min="7" max="8" width="9.57421875" style="0" customWidth="1"/>
    <col min="9" max="9" width="9.00390625" style="0" customWidth="1"/>
    <col min="12" max="12" width="28.421875" style="0" customWidth="1"/>
    <col min="13" max="14" width="9.57421875" style="0" customWidth="1"/>
    <col min="15" max="15" width="9.140625" style="0" customWidth="1"/>
    <col min="16" max="16" width="9.57421875" style="0" customWidth="1"/>
  </cols>
  <sheetData>
    <row r="1" spans="1:16" ht="15">
      <c r="A1" s="199">
        <v>186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 customHeight="1">
      <c r="A4" s="198" t="s">
        <v>158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5" customHeight="1">
      <c r="A5" s="21"/>
      <c r="B5" s="21"/>
      <c r="C5" s="20"/>
      <c r="D5" s="20"/>
      <c r="E5" s="20"/>
      <c r="F5" s="20"/>
      <c r="G5" s="20"/>
      <c r="H5" s="20"/>
      <c r="J5" s="20"/>
      <c r="K5" s="20"/>
      <c r="L5" s="20"/>
      <c r="M5" s="20"/>
      <c r="N5" s="20"/>
      <c r="O5" s="20"/>
      <c r="P5" s="20"/>
    </row>
    <row r="6" spans="1:16" ht="15" customHeight="1">
      <c r="A6" s="45"/>
      <c r="B6" s="45"/>
      <c r="C6" s="46"/>
      <c r="D6" s="46"/>
      <c r="E6" s="46"/>
      <c r="F6" s="47"/>
      <c r="G6" s="20"/>
      <c r="H6" s="20"/>
      <c r="I6" s="24" t="s">
        <v>54</v>
      </c>
      <c r="L6" s="20"/>
      <c r="M6" s="20"/>
      <c r="N6" s="20"/>
      <c r="O6" s="20"/>
      <c r="P6" s="20"/>
    </row>
    <row r="7" spans="1:16" ht="15" customHeight="1">
      <c r="A7" s="45"/>
      <c r="B7" s="45"/>
      <c r="C7" s="46"/>
      <c r="D7" s="46"/>
      <c r="E7" s="46"/>
      <c r="F7" s="46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5" customHeight="1">
      <c r="A8" s="18" t="s">
        <v>63</v>
      </c>
      <c r="B8" s="28" t="s">
        <v>64</v>
      </c>
      <c r="C8" s="67"/>
      <c r="D8" s="20"/>
      <c r="E8" s="20"/>
      <c r="F8" s="20"/>
      <c r="G8" s="20"/>
      <c r="H8" s="20"/>
      <c r="I8" s="24" t="s">
        <v>59</v>
      </c>
      <c r="J8" s="20"/>
      <c r="K8" s="24" t="s">
        <v>60</v>
      </c>
      <c r="L8" s="166"/>
      <c r="M8" s="20"/>
      <c r="N8" s="20"/>
      <c r="O8" s="30"/>
      <c r="P8" s="81" t="s">
        <v>152</v>
      </c>
    </row>
    <row r="9" spans="1:16" ht="1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15" customHeight="1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29.25" customHeight="1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7" ht="13.5" customHeight="1">
      <c r="A12" s="99"/>
      <c r="B12" s="93"/>
      <c r="C12" s="86"/>
      <c r="D12" s="93"/>
      <c r="E12" s="93"/>
      <c r="F12" s="86"/>
      <c r="G12" s="93"/>
      <c r="H12" s="93"/>
      <c r="I12" s="86"/>
      <c r="J12" s="24" t="s">
        <v>61</v>
      </c>
      <c r="K12" s="20"/>
      <c r="L12" s="24" t="s">
        <v>88</v>
      </c>
      <c r="M12" s="20"/>
      <c r="N12" s="93"/>
      <c r="O12" s="86"/>
      <c r="P12" s="94"/>
      <c r="Q12" s="67"/>
    </row>
    <row r="13" spans="1:17" ht="13.5" customHeight="1">
      <c r="A13" s="34"/>
      <c r="B13" s="35"/>
      <c r="C13" s="35"/>
      <c r="D13" s="48"/>
      <c r="E13" s="48"/>
      <c r="F13" s="35"/>
      <c r="G13" s="35"/>
      <c r="H13" s="35"/>
      <c r="I13" s="36"/>
      <c r="J13" s="37" t="s">
        <v>67</v>
      </c>
      <c r="K13" s="37"/>
      <c r="L13" s="37" t="s">
        <v>102</v>
      </c>
      <c r="M13" s="35"/>
      <c r="N13" s="48"/>
      <c r="O13" s="48"/>
      <c r="P13" s="132"/>
      <c r="Q13" s="67"/>
    </row>
    <row r="14" spans="1:17" ht="13.5" customHeight="1">
      <c r="A14" s="34"/>
      <c r="B14" s="35"/>
      <c r="C14" s="35"/>
      <c r="D14" s="49"/>
      <c r="E14" s="49"/>
      <c r="F14" s="35"/>
      <c r="G14" s="35"/>
      <c r="H14" s="35"/>
      <c r="I14" s="36"/>
      <c r="J14" s="37" t="s">
        <v>69</v>
      </c>
      <c r="K14" s="38"/>
      <c r="L14" s="37" t="s">
        <v>103</v>
      </c>
      <c r="M14" s="35"/>
      <c r="N14" s="49"/>
      <c r="O14" s="49"/>
      <c r="P14" s="132"/>
      <c r="Q14" s="67"/>
    </row>
    <row r="15" spans="1:17" ht="13.5" customHeight="1">
      <c r="A15" s="34"/>
      <c r="B15" s="35"/>
      <c r="C15" s="35"/>
      <c r="D15" s="49"/>
      <c r="E15" s="49"/>
      <c r="F15" s="35"/>
      <c r="G15" s="35"/>
      <c r="H15" s="35"/>
      <c r="I15" s="36"/>
      <c r="J15" s="37" t="s">
        <v>71</v>
      </c>
      <c r="K15" s="38"/>
      <c r="L15" s="37" t="s">
        <v>72</v>
      </c>
      <c r="M15" s="35"/>
      <c r="N15" s="49"/>
      <c r="O15" s="49"/>
      <c r="P15" s="132"/>
      <c r="Q15" s="67"/>
    </row>
    <row r="16" spans="1:17" ht="13.5" customHeight="1">
      <c r="A16" s="34">
        <v>32.55</v>
      </c>
      <c r="B16" s="35">
        <v>0.09</v>
      </c>
      <c r="C16" s="36"/>
      <c r="D16" s="36">
        <v>35</v>
      </c>
      <c r="E16" s="35">
        <v>5</v>
      </c>
      <c r="F16" s="35"/>
      <c r="G16" s="36">
        <v>35</v>
      </c>
      <c r="H16" s="35">
        <f>5+7.05</f>
        <v>12.05</v>
      </c>
      <c r="I16" s="35"/>
      <c r="J16" s="37" t="s">
        <v>73</v>
      </c>
      <c r="K16" s="38"/>
      <c r="L16" s="38" t="s">
        <v>74</v>
      </c>
      <c r="M16" s="36">
        <v>35.5</v>
      </c>
      <c r="N16" s="35">
        <v>25.98</v>
      </c>
      <c r="O16" s="35"/>
      <c r="P16" s="78">
        <f aca="true" t="shared" si="0" ref="P16:P28">SUM(M16:O16)</f>
        <v>61.480000000000004</v>
      </c>
      <c r="Q16" s="67"/>
    </row>
    <row r="17" spans="1:17" ht="13.5" customHeight="1">
      <c r="A17" s="34">
        <v>2.05</v>
      </c>
      <c r="B17" s="35">
        <v>0.35</v>
      </c>
      <c r="C17" s="36"/>
      <c r="D17" s="36">
        <v>3</v>
      </c>
      <c r="E17" s="35">
        <v>5</v>
      </c>
      <c r="F17" s="35"/>
      <c r="G17" s="36">
        <v>3</v>
      </c>
      <c r="H17" s="35">
        <v>5</v>
      </c>
      <c r="I17" s="35"/>
      <c r="J17" s="38"/>
      <c r="K17" s="38"/>
      <c r="L17" s="38" t="s">
        <v>75</v>
      </c>
      <c r="M17" s="36">
        <v>5</v>
      </c>
      <c r="N17" s="35">
        <v>5</v>
      </c>
      <c r="O17" s="35"/>
      <c r="P17" s="78">
        <f t="shared" si="0"/>
        <v>10</v>
      </c>
      <c r="Q17" s="67"/>
    </row>
    <row r="18" spans="1:17" ht="13.5" customHeight="1">
      <c r="A18" s="34">
        <v>1</v>
      </c>
      <c r="B18" s="35">
        <v>2.89</v>
      </c>
      <c r="C18" s="36"/>
      <c r="D18" s="36">
        <v>1</v>
      </c>
      <c r="E18" s="35">
        <v>3</v>
      </c>
      <c r="F18" s="35"/>
      <c r="G18" s="36">
        <v>1</v>
      </c>
      <c r="H18" s="35">
        <v>3</v>
      </c>
      <c r="I18" s="35"/>
      <c r="J18" s="38"/>
      <c r="K18" s="38"/>
      <c r="L18" s="38" t="s">
        <v>76</v>
      </c>
      <c r="M18" s="36">
        <v>3</v>
      </c>
      <c r="N18" s="35">
        <v>3</v>
      </c>
      <c r="O18" s="35"/>
      <c r="P18" s="78">
        <f t="shared" si="0"/>
        <v>6</v>
      </c>
      <c r="Q18" s="67"/>
    </row>
    <row r="19" spans="1:17" ht="13.5" customHeight="1">
      <c r="A19" s="34">
        <v>0.2</v>
      </c>
      <c r="B19" s="35">
        <v>2</v>
      </c>
      <c r="C19" s="36"/>
      <c r="D19" s="36">
        <v>2</v>
      </c>
      <c r="E19" s="35">
        <v>2.5</v>
      </c>
      <c r="F19" s="35"/>
      <c r="G19" s="36">
        <v>2</v>
      </c>
      <c r="H19" s="35">
        <v>2.5</v>
      </c>
      <c r="I19" s="35"/>
      <c r="J19" s="38"/>
      <c r="K19" s="38"/>
      <c r="L19" s="38" t="s">
        <v>77</v>
      </c>
      <c r="M19" s="36">
        <v>2</v>
      </c>
      <c r="N19" s="35">
        <v>2.5</v>
      </c>
      <c r="O19" s="35"/>
      <c r="P19" s="78">
        <f t="shared" si="0"/>
        <v>4.5</v>
      </c>
      <c r="Q19" s="67"/>
    </row>
    <row r="20" spans="1:17" ht="13.5" customHeight="1">
      <c r="A20" s="34">
        <v>1.1</v>
      </c>
      <c r="B20" s="35">
        <v>11.67</v>
      </c>
      <c r="C20" s="36"/>
      <c r="D20" s="36">
        <v>2</v>
      </c>
      <c r="E20" s="35">
        <v>10</v>
      </c>
      <c r="F20" s="35"/>
      <c r="G20" s="36">
        <v>2</v>
      </c>
      <c r="H20" s="35">
        <v>10</v>
      </c>
      <c r="I20" s="35"/>
      <c r="J20" s="38"/>
      <c r="K20" s="38"/>
      <c r="L20" s="38" t="s">
        <v>78</v>
      </c>
      <c r="M20" s="36">
        <v>2</v>
      </c>
      <c r="N20" s="35">
        <v>10</v>
      </c>
      <c r="O20" s="35"/>
      <c r="P20" s="78">
        <f t="shared" si="0"/>
        <v>12</v>
      </c>
      <c r="Q20" s="67"/>
    </row>
    <row r="21" spans="1:17" ht="13.5" customHeight="1">
      <c r="A21" s="34"/>
      <c r="B21" s="35">
        <v>0.84</v>
      </c>
      <c r="C21" s="36"/>
      <c r="D21" s="36"/>
      <c r="E21" s="35">
        <v>2.5</v>
      </c>
      <c r="F21" s="35"/>
      <c r="G21" s="36"/>
      <c r="H21" s="35">
        <v>2.5</v>
      </c>
      <c r="I21" s="35"/>
      <c r="J21" s="38"/>
      <c r="K21" s="38"/>
      <c r="L21" s="38" t="s">
        <v>104</v>
      </c>
      <c r="M21" s="36">
        <v>1</v>
      </c>
      <c r="N21" s="35">
        <v>2.52</v>
      </c>
      <c r="O21" s="35"/>
      <c r="P21" s="78">
        <f t="shared" si="0"/>
        <v>3.52</v>
      </c>
      <c r="Q21" s="67"/>
    </row>
    <row r="22" spans="1:17" ht="13.5" customHeight="1">
      <c r="A22" s="34">
        <v>0.1</v>
      </c>
      <c r="B22" s="35"/>
      <c r="C22" s="36"/>
      <c r="D22" s="36"/>
      <c r="E22" s="35"/>
      <c r="F22" s="35"/>
      <c r="G22" s="36"/>
      <c r="H22" s="35"/>
      <c r="I22" s="35"/>
      <c r="J22" s="38"/>
      <c r="K22" s="38"/>
      <c r="L22" s="38" t="s">
        <v>85</v>
      </c>
      <c r="M22" s="36"/>
      <c r="N22" s="35">
        <v>19</v>
      </c>
      <c r="O22" s="35"/>
      <c r="P22" s="78"/>
      <c r="Q22" s="67"/>
    </row>
    <row r="23" spans="1:17" ht="13.5" customHeight="1">
      <c r="A23" s="34"/>
      <c r="B23" s="35">
        <v>2.63</v>
      </c>
      <c r="C23" s="36"/>
      <c r="D23" s="36">
        <v>1</v>
      </c>
      <c r="E23" s="35">
        <v>2</v>
      </c>
      <c r="F23" s="35"/>
      <c r="G23" s="36">
        <v>1</v>
      </c>
      <c r="H23" s="35">
        <v>2</v>
      </c>
      <c r="I23" s="35"/>
      <c r="J23" s="38"/>
      <c r="K23" s="38"/>
      <c r="L23" s="38" t="s">
        <v>79</v>
      </c>
      <c r="M23" s="36">
        <v>1</v>
      </c>
      <c r="N23" s="35">
        <v>5</v>
      </c>
      <c r="O23" s="35"/>
      <c r="P23" s="78">
        <f t="shared" si="0"/>
        <v>6</v>
      </c>
      <c r="Q23" s="67"/>
    </row>
    <row r="24" spans="1:17" ht="13.5" customHeight="1">
      <c r="A24" s="34">
        <v>10</v>
      </c>
      <c r="B24" s="34">
        <v>1</v>
      </c>
      <c r="C24" s="36"/>
      <c r="D24" s="36"/>
      <c r="E24" s="35">
        <v>1</v>
      </c>
      <c r="F24" s="35"/>
      <c r="G24" s="36"/>
      <c r="H24" s="35">
        <v>1</v>
      </c>
      <c r="I24" s="35"/>
      <c r="J24" s="38"/>
      <c r="K24" s="38"/>
      <c r="L24" s="38" t="s">
        <v>80</v>
      </c>
      <c r="M24" s="36"/>
      <c r="N24" s="35">
        <v>2</v>
      </c>
      <c r="O24" s="35"/>
      <c r="P24" s="78">
        <f t="shared" si="0"/>
        <v>2</v>
      </c>
      <c r="Q24" s="67"/>
    </row>
    <row r="25" spans="1:17" ht="13.5" customHeight="1">
      <c r="A25" s="34">
        <v>3</v>
      </c>
      <c r="B25" s="34">
        <v>9.87</v>
      </c>
      <c r="C25" s="36">
        <v>3455.23</v>
      </c>
      <c r="D25" s="36">
        <v>10</v>
      </c>
      <c r="E25" s="35">
        <v>12</v>
      </c>
      <c r="F25" s="35">
        <v>334.61</v>
      </c>
      <c r="G25" s="36">
        <v>10</v>
      </c>
      <c r="H25" s="35">
        <f>12+6.65</f>
        <v>18.65</v>
      </c>
      <c r="I25" s="35">
        <f>334.61+1866+678.38+848.12+77.24+154.11</f>
        <v>3958.46</v>
      </c>
      <c r="J25" s="38"/>
      <c r="K25" s="38"/>
      <c r="L25" s="38" t="s">
        <v>105</v>
      </c>
      <c r="M25" s="36">
        <v>10</v>
      </c>
      <c r="N25" s="35">
        <v>20</v>
      </c>
      <c r="O25" s="35"/>
      <c r="P25" s="78">
        <f t="shared" si="0"/>
        <v>30</v>
      </c>
      <c r="Q25" s="67"/>
    </row>
    <row r="26" spans="1:17" ht="13.5" customHeight="1">
      <c r="A26" s="34"/>
      <c r="B26" s="35">
        <v>7.1</v>
      </c>
      <c r="C26" s="36"/>
      <c r="D26" s="36">
        <v>3</v>
      </c>
      <c r="E26" s="35">
        <v>12</v>
      </c>
      <c r="F26" s="35"/>
      <c r="G26" s="36">
        <v>3</v>
      </c>
      <c r="H26" s="35">
        <v>12</v>
      </c>
      <c r="I26" s="35"/>
      <c r="J26" s="38"/>
      <c r="K26" s="38"/>
      <c r="L26" s="38" t="s">
        <v>81</v>
      </c>
      <c r="M26" s="36">
        <v>3</v>
      </c>
      <c r="N26" s="35">
        <v>50</v>
      </c>
      <c r="O26" s="35"/>
      <c r="P26" s="78">
        <f t="shared" si="0"/>
        <v>53</v>
      </c>
      <c r="Q26" s="67"/>
    </row>
    <row r="27" spans="1:17" ht="13.5" customHeight="1">
      <c r="A27" s="34"/>
      <c r="B27" s="35"/>
      <c r="C27" s="36"/>
      <c r="D27" s="36"/>
      <c r="E27" s="35"/>
      <c r="F27" s="35"/>
      <c r="G27" s="36"/>
      <c r="H27" s="35"/>
      <c r="I27" s="35"/>
      <c r="J27" s="38"/>
      <c r="K27" s="38"/>
      <c r="L27" s="38" t="s">
        <v>86</v>
      </c>
      <c r="M27" s="36"/>
      <c r="N27" s="35">
        <v>25</v>
      </c>
      <c r="O27" s="35"/>
      <c r="P27" s="78"/>
      <c r="Q27" s="67"/>
    </row>
    <row r="28" spans="1:17" ht="13.5" customHeight="1">
      <c r="A28" s="73">
        <f aca="true" t="shared" si="1" ref="A28:I28">SUM(A16:A26)</f>
        <v>50</v>
      </c>
      <c r="B28" s="50">
        <f t="shared" si="1"/>
        <v>38.44</v>
      </c>
      <c r="C28" s="50">
        <f t="shared" si="1"/>
        <v>3455.23</v>
      </c>
      <c r="D28" s="50">
        <f t="shared" si="1"/>
        <v>57</v>
      </c>
      <c r="E28" s="41">
        <f t="shared" si="1"/>
        <v>55</v>
      </c>
      <c r="F28" s="50">
        <f t="shared" si="1"/>
        <v>334.61</v>
      </c>
      <c r="G28" s="50">
        <f t="shared" si="1"/>
        <v>57</v>
      </c>
      <c r="H28" s="41">
        <f t="shared" si="1"/>
        <v>68.69999999999999</v>
      </c>
      <c r="I28" s="50">
        <f t="shared" si="1"/>
        <v>3958.46</v>
      </c>
      <c r="J28" s="37" t="s">
        <v>106</v>
      </c>
      <c r="K28" s="37"/>
      <c r="L28" s="37"/>
      <c r="M28" s="50">
        <f>SUM(M16:M26)</f>
        <v>62.5</v>
      </c>
      <c r="N28" s="41">
        <f>SUM(N16:N27)</f>
        <v>170</v>
      </c>
      <c r="O28" s="50">
        <f>SUM(O16:O26)</f>
        <v>0</v>
      </c>
      <c r="P28" s="78">
        <f t="shared" si="0"/>
        <v>232.5</v>
      </c>
      <c r="Q28" s="67"/>
    </row>
    <row r="29" spans="1:17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7" t="s">
        <v>69</v>
      </c>
      <c r="K29" s="38"/>
      <c r="L29" s="37" t="s">
        <v>159</v>
      </c>
      <c r="M29" s="35"/>
      <c r="N29" s="35"/>
      <c r="O29" s="35"/>
      <c r="P29" s="132"/>
      <c r="Q29" s="67"/>
    </row>
    <row r="30" spans="1:17" ht="13.5" customHeight="1">
      <c r="A30" s="34"/>
      <c r="B30" s="35"/>
      <c r="C30" s="35"/>
      <c r="D30" s="35"/>
      <c r="E30" s="35"/>
      <c r="F30" s="35"/>
      <c r="G30" s="35"/>
      <c r="H30" s="35"/>
      <c r="I30" s="35"/>
      <c r="J30" s="37" t="s">
        <v>71</v>
      </c>
      <c r="K30" s="38"/>
      <c r="L30" s="37" t="s">
        <v>72</v>
      </c>
      <c r="M30" s="35"/>
      <c r="N30" s="35"/>
      <c r="O30" s="35"/>
      <c r="P30" s="132"/>
      <c r="Q30" s="67"/>
    </row>
    <row r="31" spans="1:17" ht="13.5" customHeight="1">
      <c r="A31" s="34"/>
      <c r="B31" s="34"/>
      <c r="C31" s="35">
        <v>232.02</v>
      </c>
      <c r="D31" s="35"/>
      <c r="E31" s="35"/>
      <c r="F31" s="35">
        <v>336.37</v>
      </c>
      <c r="G31" s="35"/>
      <c r="H31" s="35"/>
      <c r="I31" s="35">
        <f>336.37+423.29+0.06+10.32</f>
        <v>770.0400000000001</v>
      </c>
      <c r="J31" s="37" t="s">
        <v>73</v>
      </c>
      <c r="K31" s="38"/>
      <c r="L31" s="38" t="s">
        <v>105</v>
      </c>
      <c r="M31" s="35"/>
      <c r="N31" s="35"/>
      <c r="O31" s="35"/>
      <c r="P31" s="78">
        <f>SUM(M31:O31)</f>
        <v>0</v>
      </c>
      <c r="Q31" s="67"/>
    </row>
    <row r="32" spans="1:17" ht="13.5" customHeight="1">
      <c r="A32" s="34"/>
      <c r="B32" s="34"/>
      <c r="C32" s="35">
        <v>3.26</v>
      </c>
      <c r="D32" s="35"/>
      <c r="E32" s="35"/>
      <c r="F32" s="35">
        <v>6.73</v>
      </c>
      <c r="G32" s="35"/>
      <c r="H32" s="35"/>
      <c r="I32" s="35">
        <f>6.73+8.46+0.64</f>
        <v>15.830000000000002</v>
      </c>
      <c r="J32" s="37"/>
      <c r="K32" s="38"/>
      <c r="L32" s="38" t="s">
        <v>81</v>
      </c>
      <c r="M32" s="35"/>
      <c r="N32" s="35"/>
      <c r="O32" s="35"/>
      <c r="P32" s="78">
        <f>SUM(M32:O32)</f>
        <v>0</v>
      </c>
      <c r="Q32" s="67"/>
    </row>
    <row r="33" spans="1:17" ht="13.5" customHeight="1">
      <c r="A33" s="40">
        <f aca="true" t="shared" si="2" ref="A33:F33">SUM(A31:A32)</f>
        <v>0</v>
      </c>
      <c r="B33" s="41">
        <f t="shared" si="2"/>
        <v>0</v>
      </c>
      <c r="C33" s="41">
        <f t="shared" si="2"/>
        <v>235.28</v>
      </c>
      <c r="D33" s="41">
        <f t="shared" si="2"/>
        <v>0</v>
      </c>
      <c r="E33" s="41">
        <f t="shared" si="2"/>
        <v>0</v>
      </c>
      <c r="F33" s="41">
        <f t="shared" si="2"/>
        <v>343.1</v>
      </c>
      <c r="G33" s="41"/>
      <c r="H33" s="41"/>
      <c r="I33" s="41">
        <f>SUM(I31:I32)</f>
        <v>785.8700000000001</v>
      </c>
      <c r="J33" s="37" t="s">
        <v>107</v>
      </c>
      <c r="K33" s="37"/>
      <c r="L33" s="37"/>
      <c r="M33" s="41">
        <f>SUM(M31:M32)</f>
        <v>0</v>
      </c>
      <c r="N33" s="41">
        <f>SUM(N31:N32)</f>
        <v>0</v>
      </c>
      <c r="O33" s="41">
        <f>SUM(O31:O32)</f>
        <v>0</v>
      </c>
      <c r="P33" s="78">
        <f>SUM(M33:O33)</f>
        <v>0</v>
      </c>
      <c r="Q33" s="67"/>
    </row>
    <row r="34" spans="1:17" ht="13.5" customHeight="1">
      <c r="A34" s="34"/>
      <c r="B34" s="35"/>
      <c r="C34" s="35"/>
      <c r="D34" s="49"/>
      <c r="E34" s="49"/>
      <c r="F34" s="35"/>
      <c r="G34" s="49"/>
      <c r="H34" s="49"/>
      <c r="I34" s="35"/>
      <c r="J34" s="37" t="s">
        <v>69</v>
      </c>
      <c r="K34" s="38"/>
      <c r="L34" s="37" t="s">
        <v>137</v>
      </c>
      <c r="M34" s="35"/>
      <c r="N34" s="49"/>
      <c r="O34" s="49"/>
      <c r="P34" s="132"/>
      <c r="Q34" s="67"/>
    </row>
    <row r="35" spans="1:17" ht="13.5" customHeight="1">
      <c r="A35" s="34"/>
      <c r="B35" s="35"/>
      <c r="C35" s="35"/>
      <c r="D35" s="49"/>
      <c r="E35" s="49"/>
      <c r="F35" s="35"/>
      <c r="G35" s="49"/>
      <c r="H35" s="49"/>
      <c r="I35" s="35"/>
      <c r="J35" s="37" t="s">
        <v>71</v>
      </c>
      <c r="K35" s="38"/>
      <c r="L35" s="37" t="s">
        <v>72</v>
      </c>
      <c r="M35" s="35"/>
      <c r="N35" s="49"/>
      <c r="O35" s="49"/>
      <c r="P35" s="132"/>
      <c r="Q35" s="67"/>
    </row>
    <row r="36" spans="1:17" ht="13.5" customHeight="1">
      <c r="A36" s="34"/>
      <c r="B36" s="35"/>
      <c r="C36" s="35"/>
      <c r="D36" s="35"/>
      <c r="E36" s="35">
        <v>0.1</v>
      </c>
      <c r="F36" s="36"/>
      <c r="G36" s="35"/>
      <c r="H36" s="35">
        <f>0.1+35</f>
        <v>35.1</v>
      </c>
      <c r="I36" s="36"/>
      <c r="J36" s="37" t="s">
        <v>73</v>
      </c>
      <c r="K36" s="38"/>
      <c r="L36" s="38" t="s">
        <v>105</v>
      </c>
      <c r="M36" s="36"/>
      <c r="N36" s="35">
        <v>130</v>
      </c>
      <c r="O36" s="35"/>
      <c r="P36" s="78">
        <f>SUM(M36:O36)</f>
        <v>130</v>
      </c>
      <c r="Q36" s="67"/>
    </row>
    <row r="37" spans="1:17" ht="13.5" customHeight="1">
      <c r="A37" s="40">
        <f aca="true" t="shared" si="3" ref="A37:I37">SUM(A36)</f>
        <v>0</v>
      </c>
      <c r="B37" s="41">
        <f t="shared" si="3"/>
        <v>0</v>
      </c>
      <c r="C37" s="41">
        <f t="shared" si="3"/>
        <v>0</v>
      </c>
      <c r="D37" s="41">
        <f t="shared" si="3"/>
        <v>0</v>
      </c>
      <c r="E37" s="41">
        <f t="shared" si="3"/>
        <v>0.1</v>
      </c>
      <c r="F37" s="41">
        <f t="shared" si="3"/>
        <v>0</v>
      </c>
      <c r="G37" s="41">
        <f t="shared" si="3"/>
        <v>0</v>
      </c>
      <c r="H37" s="41">
        <f t="shared" si="3"/>
        <v>35.1</v>
      </c>
      <c r="I37" s="41">
        <f t="shared" si="3"/>
        <v>0</v>
      </c>
      <c r="J37" s="37" t="s">
        <v>138</v>
      </c>
      <c r="K37" s="37"/>
      <c r="L37" s="37"/>
      <c r="M37" s="41">
        <f>SUM(M36)</f>
        <v>0</v>
      </c>
      <c r="N37" s="41">
        <f>SUM(N36)</f>
        <v>130</v>
      </c>
      <c r="O37" s="41">
        <f>SUM(O36)</f>
        <v>0</v>
      </c>
      <c r="P37" s="78">
        <f>SUM(M37:O37)</f>
        <v>130</v>
      </c>
      <c r="Q37" s="67"/>
    </row>
    <row r="38" spans="1:17" ht="13.5" customHeight="1">
      <c r="A38" s="40"/>
      <c r="B38" s="41"/>
      <c r="C38" s="41"/>
      <c r="D38" s="41"/>
      <c r="E38" s="41"/>
      <c r="F38" s="41"/>
      <c r="G38" s="41"/>
      <c r="H38" s="41"/>
      <c r="I38" s="41"/>
      <c r="J38" s="37" t="s">
        <v>67</v>
      </c>
      <c r="K38" s="37"/>
      <c r="L38" s="37" t="s">
        <v>144</v>
      </c>
      <c r="M38" s="35"/>
      <c r="N38" s="48"/>
      <c r="O38" s="48"/>
      <c r="P38" s="132"/>
      <c r="Q38" s="67"/>
    </row>
    <row r="39" spans="1:17" ht="13.5" customHeight="1">
      <c r="A39" s="40"/>
      <c r="B39" s="41"/>
      <c r="C39" s="41"/>
      <c r="D39" s="41"/>
      <c r="E39" s="41"/>
      <c r="F39" s="41"/>
      <c r="G39" s="41"/>
      <c r="H39" s="41"/>
      <c r="I39" s="41"/>
      <c r="J39" s="37" t="s">
        <v>69</v>
      </c>
      <c r="K39" s="38"/>
      <c r="L39" s="37" t="s">
        <v>168</v>
      </c>
      <c r="M39" s="35"/>
      <c r="N39" s="49"/>
      <c r="O39" s="49"/>
      <c r="P39" s="132"/>
      <c r="Q39" s="67"/>
    </row>
    <row r="40" spans="1:17" ht="13.5" customHeight="1">
      <c r="A40" s="40"/>
      <c r="B40" s="41"/>
      <c r="C40" s="41"/>
      <c r="D40" s="41"/>
      <c r="E40" s="41"/>
      <c r="F40" s="41"/>
      <c r="G40" s="41"/>
      <c r="H40" s="41"/>
      <c r="I40" s="41"/>
      <c r="J40" s="37" t="s">
        <v>71</v>
      </c>
      <c r="K40" s="38"/>
      <c r="L40" s="37" t="s">
        <v>169</v>
      </c>
      <c r="M40" s="35"/>
      <c r="N40" s="49"/>
      <c r="O40" s="49"/>
      <c r="P40" s="132"/>
      <c r="Q40" s="67"/>
    </row>
    <row r="41" spans="1:17" ht="13.5" customHeight="1">
      <c r="A41" s="34"/>
      <c r="B41" s="35"/>
      <c r="C41" s="35">
        <v>152.54</v>
      </c>
      <c r="D41" s="35"/>
      <c r="E41" s="35"/>
      <c r="F41" s="35"/>
      <c r="G41" s="35"/>
      <c r="H41" s="35"/>
      <c r="I41" s="35"/>
      <c r="J41" s="37" t="s">
        <v>73</v>
      </c>
      <c r="K41" s="38"/>
      <c r="L41" s="38" t="s">
        <v>105</v>
      </c>
      <c r="M41" s="36"/>
      <c r="N41" s="69"/>
      <c r="O41" s="35"/>
      <c r="P41" s="78">
        <f>SUM(M41:O41)</f>
        <v>0</v>
      </c>
      <c r="Q41" s="67"/>
    </row>
    <row r="42" spans="1:17" ht="13.5" customHeight="1">
      <c r="A42" s="40">
        <f aca="true" t="shared" si="4" ref="A42:I42">A41</f>
        <v>0</v>
      </c>
      <c r="B42" s="41">
        <f t="shared" si="4"/>
        <v>0</v>
      </c>
      <c r="C42" s="41">
        <f t="shared" si="4"/>
        <v>152.54</v>
      </c>
      <c r="D42" s="41">
        <f t="shared" si="4"/>
        <v>0</v>
      </c>
      <c r="E42" s="41">
        <f t="shared" si="4"/>
        <v>0</v>
      </c>
      <c r="F42" s="41">
        <f t="shared" si="4"/>
        <v>0</v>
      </c>
      <c r="G42" s="41">
        <f t="shared" si="4"/>
        <v>0</v>
      </c>
      <c r="H42" s="41">
        <f t="shared" si="4"/>
        <v>0</v>
      </c>
      <c r="I42" s="41">
        <f t="shared" si="4"/>
        <v>0</v>
      </c>
      <c r="J42" s="102" t="s">
        <v>170</v>
      </c>
      <c r="K42" s="37"/>
      <c r="L42" s="103"/>
      <c r="M42" s="41">
        <f>M41</f>
        <v>0</v>
      </c>
      <c r="N42" s="69">
        <f>N41</f>
        <v>0</v>
      </c>
      <c r="O42" s="41">
        <f>O41</f>
        <v>0</v>
      </c>
      <c r="P42" s="78">
        <f>P41</f>
        <v>0</v>
      </c>
      <c r="Q42" s="67"/>
    </row>
    <row r="43" spans="1:16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8" customHeight="1">
      <c r="A49" s="67"/>
      <c r="B49" s="67"/>
      <c r="C49" s="67"/>
      <c r="D49" s="67"/>
      <c r="E49" s="67"/>
      <c r="F49" s="1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0" customWidth="1"/>
    <col min="3" max="3" width="9.140625" style="0" customWidth="1"/>
    <col min="4" max="5" width="9.57421875" style="0" customWidth="1"/>
    <col min="6" max="6" width="9.00390625" style="0" customWidth="1"/>
    <col min="7" max="8" width="9.57421875" style="0" customWidth="1"/>
    <col min="9" max="9" width="9.28125" style="0" customWidth="1"/>
    <col min="12" max="12" width="32.421875" style="0" customWidth="1"/>
    <col min="13" max="14" width="9.57421875" style="0" customWidth="1"/>
    <col min="15" max="15" width="9.00390625" style="0" customWidth="1"/>
    <col min="16" max="16" width="9.57421875" style="0" customWidth="1"/>
  </cols>
  <sheetData>
    <row r="1" spans="1:16" ht="15">
      <c r="A1" s="199">
        <v>187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158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5">
      <c r="A5" s="21"/>
      <c r="B5" s="21"/>
      <c r="C5" s="20"/>
      <c r="D5" s="20"/>
      <c r="E5" s="20"/>
      <c r="F5" s="20"/>
      <c r="G5" s="20"/>
      <c r="H5" s="20"/>
      <c r="J5" s="20"/>
      <c r="K5" s="20"/>
      <c r="L5" s="20"/>
      <c r="M5" s="20"/>
      <c r="N5" s="20"/>
      <c r="O5" s="20"/>
      <c r="P5" s="20"/>
    </row>
    <row r="6" spans="1:16" ht="15">
      <c r="A6" s="45"/>
      <c r="B6" s="45"/>
      <c r="C6" s="46"/>
      <c r="D6" s="46"/>
      <c r="E6" s="46"/>
      <c r="F6" s="47"/>
      <c r="G6" s="20"/>
      <c r="H6" s="20"/>
      <c r="I6" s="24" t="s">
        <v>54</v>
      </c>
      <c r="L6" s="20"/>
      <c r="M6" s="20"/>
      <c r="N6" s="20"/>
      <c r="O6" s="20"/>
      <c r="P6" s="20"/>
    </row>
    <row r="7" spans="1:16" ht="15">
      <c r="A7" s="45"/>
      <c r="B7" s="45"/>
      <c r="C7" s="46"/>
      <c r="D7" s="46"/>
      <c r="E7" s="46"/>
      <c r="F7" s="46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5.75">
      <c r="A8" s="18" t="s">
        <v>63</v>
      </c>
      <c r="B8" s="28" t="s">
        <v>64</v>
      </c>
      <c r="C8" s="67"/>
      <c r="D8" s="20"/>
      <c r="E8" s="20"/>
      <c r="F8" s="20"/>
      <c r="G8" s="20"/>
      <c r="H8" s="20"/>
      <c r="I8" s="24" t="s">
        <v>59</v>
      </c>
      <c r="J8" s="20"/>
      <c r="K8" s="24" t="s">
        <v>60</v>
      </c>
      <c r="L8" s="20"/>
      <c r="M8" s="20"/>
      <c r="N8" s="20"/>
      <c r="O8" s="30"/>
      <c r="P8" s="81" t="s">
        <v>152</v>
      </c>
    </row>
    <row r="9" spans="1:16" ht="1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15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26.25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7" ht="13.5" customHeight="1">
      <c r="A12" s="99"/>
      <c r="B12" s="93"/>
      <c r="C12" s="86"/>
      <c r="D12" s="93"/>
      <c r="E12" s="93"/>
      <c r="F12" s="86"/>
      <c r="G12" s="93"/>
      <c r="H12" s="93"/>
      <c r="I12" s="86"/>
      <c r="J12" s="24" t="s">
        <v>61</v>
      </c>
      <c r="K12" s="20"/>
      <c r="L12" s="24" t="s">
        <v>175</v>
      </c>
      <c r="M12" s="93"/>
      <c r="N12" s="115"/>
      <c r="O12" s="86"/>
      <c r="P12" s="94"/>
      <c r="Q12" s="67"/>
    </row>
    <row r="13" spans="1:17" ht="13.5" customHeight="1">
      <c r="A13" s="34"/>
      <c r="B13" s="35"/>
      <c r="C13" s="35"/>
      <c r="D13" s="48"/>
      <c r="E13" s="48"/>
      <c r="F13" s="35"/>
      <c r="G13" s="35"/>
      <c r="H13" s="35"/>
      <c r="I13" s="36"/>
      <c r="J13" s="37" t="s">
        <v>67</v>
      </c>
      <c r="K13" s="37"/>
      <c r="L13" s="37" t="s">
        <v>102</v>
      </c>
      <c r="M13" s="35"/>
      <c r="N13" s="69"/>
      <c r="O13" s="48"/>
      <c r="P13" s="78"/>
      <c r="Q13" s="67"/>
    </row>
    <row r="14" spans="1:17" ht="13.5" customHeight="1">
      <c r="A14" s="34"/>
      <c r="B14" s="35"/>
      <c r="C14" s="35"/>
      <c r="D14" s="48"/>
      <c r="E14" s="48"/>
      <c r="F14" s="35"/>
      <c r="G14" s="35"/>
      <c r="H14" s="35"/>
      <c r="I14" s="36"/>
      <c r="J14" s="37" t="s">
        <v>69</v>
      </c>
      <c r="K14" s="37"/>
      <c r="L14" s="37" t="s">
        <v>184</v>
      </c>
      <c r="M14" s="35"/>
      <c r="N14" s="69"/>
      <c r="O14" s="48"/>
      <c r="P14" s="78"/>
      <c r="Q14" s="67"/>
    </row>
    <row r="15" spans="1:17" ht="13.5" customHeight="1">
      <c r="A15" s="34"/>
      <c r="B15" s="35"/>
      <c r="C15" s="35"/>
      <c r="D15" s="48"/>
      <c r="E15" s="48"/>
      <c r="F15" s="35"/>
      <c r="G15" s="35"/>
      <c r="H15" s="35"/>
      <c r="I15" s="36"/>
      <c r="J15" s="37" t="s">
        <v>71</v>
      </c>
      <c r="K15" s="37"/>
      <c r="L15" s="37" t="s">
        <v>185</v>
      </c>
      <c r="M15" s="35"/>
      <c r="N15" s="69"/>
      <c r="O15" s="48"/>
      <c r="P15" s="78"/>
      <c r="Q15" s="67"/>
    </row>
    <row r="16" spans="1:17" ht="13.5" customHeight="1">
      <c r="A16" s="34"/>
      <c r="B16" s="35"/>
      <c r="C16" s="35"/>
      <c r="D16" s="48"/>
      <c r="E16" s="120">
        <v>279.4</v>
      </c>
      <c r="F16" s="35"/>
      <c r="G16" s="35"/>
      <c r="H16" s="69">
        <v>279.4</v>
      </c>
      <c r="I16" s="36"/>
      <c r="J16" s="37" t="s">
        <v>73</v>
      </c>
      <c r="K16" s="37"/>
      <c r="L16" s="38" t="s">
        <v>105</v>
      </c>
      <c r="M16" s="35"/>
      <c r="N16" s="69">
        <v>30</v>
      </c>
      <c r="O16" s="48"/>
      <c r="P16" s="78">
        <f>SUM(M16:O16)</f>
        <v>30</v>
      </c>
      <c r="Q16" s="67"/>
    </row>
    <row r="17" spans="1:17" ht="13.5" customHeight="1">
      <c r="A17" s="40">
        <f aca="true" t="shared" si="0" ref="A17:G17">SUM(A16)</f>
        <v>0</v>
      </c>
      <c r="B17" s="41">
        <f t="shared" si="0"/>
        <v>0</v>
      </c>
      <c r="C17" s="41">
        <f t="shared" si="0"/>
        <v>0</v>
      </c>
      <c r="D17" s="41">
        <f t="shared" si="0"/>
        <v>0</v>
      </c>
      <c r="E17" s="50">
        <f t="shared" si="0"/>
        <v>279.4</v>
      </c>
      <c r="F17" s="41">
        <f t="shared" si="0"/>
        <v>0</v>
      </c>
      <c r="G17" s="41">
        <f t="shared" si="0"/>
        <v>0</v>
      </c>
      <c r="H17" s="41">
        <f>SUM(H16)</f>
        <v>279.4</v>
      </c>
      <c r="I17" s="41">
        <f>SUM(I16)</f>
        <v>0</v>
      </c>
      <c r="J17" s="101" t="s">
        <v>186</v>
      </c>
      <c r="K17" s="37"/>
      <c r="L17" s="37"/>
      <c r="M17" s="41"/>
      <c r="N17" s="65">
        <f>SUM(N16)</f>
        <v>30</v>
      </c>
      <c r="O17" s="48"/>
      <c r="P17" s="78">
        <f>SUM(M17:O17)</f>
        <v>30</v>
      </c>
      <c r="Q17" s="67"/>
    </row>
    <row r="18" spans="1:17" ht="13.5" customHeight="1">
      <c r="A18" s="34"/>
      <c r="B18" s="35"/>
      <c r="C18" s="35"/>
      <c r="D18" s="48"/>
      <c r="E18" s="48"/>
      <c r="F18" s="35"/>
      <c r="G18" s="35"/>
      <c r="H18" s="35"/>
      <c r="I18" s="36"/>
      <c r="J18" s="37" t="s">
        <v>69</v>
      </c>
      <c r="K18" s="37"/>
      <c r="L18" s="37" t="s">
        <v>188</v>
      </c>
      <c r="M18" s="35"/>
      <c r="N18" s="69"/>
      <c r="O18" s="48"/>
      <c r="P18" s="78"/>
      <c r="Q18" s="67"/>
    </row>
    <row r="19" spans="1:17" ht="13.5" customHeight="1">
      <c r="A19" s="34"/>
      <c r="B19" s="35"/>
      <c r="C19" s="35"/>
      <c r="D19" s="48"/>
      <c r="E19" s="48"/>
      <c r="F19" s="35"/>
      <c r="G19" s="35"/>
      <c r="H19" s="35"/>
      <c r="I19" s="36"/>
      <c r="J19" s="37" t="s">
        <v>71</v>
      </c>
      <c r="K19" s="37"/>
      <c r="L19" s="37" t="s">
        <v>185</v>
      </c>
      <c r="M19" s="35"/>
      <c r="N19" s="69"/>
      <c r="O19" s="48"/>
      <c r="P19" s="78"/>
      <c r="Q19" s="67"/>
    </row>
    <row r="20" spans="1:17" ht="13.5" customHeight="1">
      <c r="A20" s="34"/>
      <c r="B20" s="35"/>
      <c r="C20" s="35"/>
      <c r="D20" s="48"/>
      <c r="E20" s="69">
        <v>9</v>
      </c>
      <c r="F20" s="35"/>
      <c r="G20" s="35"/>
      <c r="H20" s="69">
        <v>9</v>
      </c>
      <c r="I20" s="36"/>
      <c r="J20" s="37" t="s">
        <v>73</v>
      </c>
      <c r="K20" s="37"/>
      <c r="L20" s="38" t="s">
        <v>105</v>
      </c>
      <c r="M20" s="35"/>
      <c r="N20" s="69"/>
      <c r="O20" s="48"/>
      <c r="P20" s="78">
        <f>SUM(M20:O20)</f>
        <v>0</v>
      </c>
      <c r="Q20" s="67"/>
    </row>
    <row r="21" spans="1:17" ht="13.5" customHeight="1">
      <c r="A21" s="40">
        <f aca="true" t="shared" si="1" ref="A21:G21">SUM(A20)</f>
        <v>0</v>
      </c>
      <c r="B21" s="41">
        <f t="shared" si="1"/>
        <v>0</v>
      </c>
      <c r="C21" s="41">
        <f t="shared" si="1"/>
        <v>0</v>
      </c>
      <c r="D21" s="41">
        <f t="shared" si="1"/>
        <v>0</v>
      </c>
      <c r="E21" s="41">
        <f t="shared" si="1"/>
        <v>9</v>
      </c>
      <c r="F21" s="41">
        <f t="shared" si="1"/>
        <v>0</v>
      </c>
      <c r="G21" s="41">
        <f t="shared" si="1"/>
        <v>0</v>
      </c>
      <c r="H21" s="41">
        <f>SUM(H20)</f>
        <v>9</v>
      </c>
      <c r="I21" s="41">
        <f>SUM(I20)</f>
        <v>0</v>
      </c>
      <c r="J21" s="101" t="s">
        <v>107</v>
      </c>
      <c r="K21" s="37"/>
      <c r="L21" s="37"/>
      <c r="M21" s="41"/>
      <c r="N21" s="65">
        <f>SUM(N20)</f>
        <v>0</v>
      </c>
      <c r="O21" s="48"/>
      <c r="P21" s="78">
        <f>SUM(M21:O21)</f>
        <v>0</v>
      </c>
      <c r="Q21" s="67"/>
    </row>
    <row r="22" spans="1:17" ht="13.5" customHeight="1">
      <c r="A22" s="34"/>
      <c r="B22" s="35"/>
      <c r="C22" s="35"/>
      <c r="D22" s="48"/>
      <c r="E22" s="48"/>
      <c r="F22" s="35"/>
      <c r="G22" s="35"/>
      <c r="H22" s="35"/>
      <c r="I22" s="36"/>
      <c r="J22" s="37" t="s">
        <v>69</v>
      </c>
      <c r="K22" s="37"/>
      <c r="L22" s="37" t="s">
        <v>189</v>
      </c>
      <c r="M22" s="35"/>
      <c r="N22" s="69"/>
      <c r="O22" s="48"/>
      <c r="P22" s="78"/>
      <c r="Q22" s="67"/>
    </row>
    <row r="23" spans="1:17" ht="13.5" customHeight="1">
      <c r="A23" s="34"/>
      <c r="B23" s="35"/>
      <c r="C23" s="35"/>
      <c r="D23" s="48"/>
      <c r="E23" s="48"/>
      <c r="F23" s="35"/>
      <c r="G23" s="35"/>
      <c r="H23" s="35"/>
      <c r="I23" s="36"/>
      <c r="J23" s="37" t="s">
        <v>71</v>
      </c>
      <c r="K23" s="37"/>
      <c r="L23" s="37" t="s">
        <v>185</v>
      </c>
      <c r="M23" s="35"/>
      <c r="N23" s="69"/>
      <c r="O23" s="48"/>
      <c r="P23" s="78"/>
      <c r="Q23" s="67"/>
    </row>
    <row r="24" spans="1:17" ht="13.5" customHeight="1">
      <c r="A24" s="34"/>
      <c r="B24" s="35"/>
      <c r="C24" s="35"/>
      <c r="D24" s="48"/>
      <c r="E24" s="69">
        <v>6.5</v>
      </c>
      <c r="F24" s="35"/>
      <c r="G24" s="35"/>
      <c r="H24" s="69">
        <v>6.5</v>
      </c>
      <c r="I24" s="36"/>
      <c r="J24" s="37" t="s">
        <v>73</v>
      </c>
      <c r="K24" s="37"/>
      <c r="L24" s="38" t="s">
        <v>105</v>
      </c>
      <c r="M24" s="35"/>
      <c r="N24" s="69"/>
      <c r="O24" s="48"/>
      <c r="P24" s="78">
        <f>SUM(M24:O24)</f>
        <v>0</v>
      </c>
      <c r="Q24" s="67"/>
    </row>
    <row r="25" spans="1:17" ht="13.5" customHeight="1">
      <c r="A25" s="40">
        <f aca="true" t="shared" si="2" ref="A25:G25">SUM(A24)</f>
        <v>0</v>
      </c>
      <c r="B25" s="41">
        <f t="shared" si="2"/>
        <v>0</v>
      </c>
      <c r="C25" s="41">
        <f t="shared" si="2"/>
        <v>0</v>
      </c>
      <c r="D25" s="41">
        <f t="shared" si="2"/>
        <v>0</v>
      </c>
      <c r="E25" s="50">
        <f t="shared" si="2"/>
        <v>6.5</v>
      </c>
      <c r="F25" s="41">
        <f t="shared" si="2"/>
        <v>0</v>
      </c>
      <c r="G25" s="41">
        <f t="shared" si="2"/>
        <v>0</v>
      </c>
      <c r="H25" s="41">
        <f>SUM(H24)</f>
        <v>6.5</v>
      </c>
      <c r="I25" s="41">
        <f>SUM(I24)</f>
        <v>0</v>
      </c>
      <c r="J25" s="102" t="s">
        <v>138</v>
      </c>
      <c r="K25" s="37"/>
      <c r="L25" s="37"/>
      <c r="M25" s="41"/>
      <c r="N25" s="65">
        <f>SUM(N24)</f>
        <v>0</v>
      </c>
      <c r="O25" s="48"/>
      <c r="P25" s="78">
        <f>SUM(M25:O25)</f>
        <v>0</v>
      </c>
      <c r="Q25" s="67"/>
    </row>
    <row r="26" spans="1:17" ht="13.5" customHeight="1">
      <c r="A26" s="34"/>
      <c r="B26" s="35"/>
      <c r="C26" s="35"/>
      <c r="D26" s="49"/>
      <c r="E26" s="49"/>
      <c r="F26" s="35"/>
      <c r="G26" s="35"/>
      <c r="H26" s="35"/>
      <c r="I26" s="36"/>
      <c r="J26" s="102" t="s">
        <v>69</v>
      </c>
      <c r="K26" s="38"/>
      <c r="L26" s="37" t="s">
        <v>176</v>
      </c>
      <c r="M26" s="35"/>
      <c r="N26" s="49"/>
      <c r="O26" s="49"/>
      <c r="P26" s="78"/>
      <c r="Q26" s="67"/>
    </row>
    <row r="27" spans="1:17" ht="13.5" customHeight="1">
      <c r="A27" s="34"/>
      <c r="B27" s="35"/>
      <c r="C27" s="35"/>
      <c r="D27" s="49"/>
      <c r="E27" s="49"/>
      <c r="F27" s="35"/>
      <c r="G27" s="35"/>
      <c r="H27" s="35"/>
      <c r="I27" s="36"/>
      <c r="J27" s="37" t="s">
        <v>71</v>
      </c>
      <c r="K27" s="38"/>
      <c r="L27" s="37" t="s">
        <v>72</v>
      </c>
      <c r="M27" s="35"/>
      <c r="N27" s="49"/>
      <c r="O27" s="49"/>
      <c r="P27" s="78"/>
      <c r="Q27" s="67"/>
    </row>
    <row r="28" spans="1:17" ht="13.5" customHeight="1">
      <c r="A28" s="34"/>
      <c r="B28" s="34"/>
      <c r="C28" s="36"/>
      <c r="D28" s="36"/>
      <c r="E28" s="35"/>
      <c r="F28" s="35">
        <v>316.21</v>
      </c>
      <c r="G28" s="36"/>
      <c r="H28" s="35"/>
      <c r="I28" s="35">
        <f>316.21+248+363.75</f>
        <v>927.96</v>
      </c>
      <c r="J28" s="37" t="s">
        <v>73</v>
      </c>
      <c r="K28" s="38"/>
      <c r="L28" s="38" t="s">
        <v>105</v>
      </c>
      <c r="M28" s="36"/>
      <c r="N28" s="35"/>
      <c r="O28" s="35"/>
      <c r="P28" s="78">
        <f>SUM(M28:O28)</f>
        <v>0</v>
      </c>
      <c r="Q28" s="67"/>
    </row>
    <row r="29" spans="1:17" ht="13.5" customHeight="1">
      <c r="A29" s="34"/>
      <c r="B29" s="34"/>
      <c r="C29" s="36"/>
      <c r="D29" s="36"/>
      <c r="E29" s="35"/>
      <c r="F29" s="35">
        <v>2.47</v>
      </c>
      <c r="G29" s="36"/>
      <c r="H29" s="35"/>
      <c r="I29" s="35">
        <f>2.47+6.12</f>
        <v>8.59</v>
      </c>
      <c r="J29" s="37"/>
      <c r="K29" s="38"/>
      <c r="L29" s="38" t="s">
        <v>81</v>
      </c>
      <c r="M29" s="36"/>
      <c r="N29" s="35"/>
      <c r="O29" s="35"/>
      <c r="P29" s="78">
        <f>SUM(M29:O29)</f>
        <v>0</v>
      </c>
      <c r="Q29" s="67"/>
    </row>
    <row r="30" spans="1:17" ht="13.5" customHeight="1">
      <c r="A30" s="40">
        <f aca="true" t="shared" si="3" ref="A30:G30">SUM(A28:A29)</f>
        <v>0</v>
      </c>
      <c r="B30" s="41">
        <f t="shared" si="3"/>
        <v>0</v>
      </c>
      <c r="C30" s="41">
        <f t="shared" si="3"/>
        <v>0</v>
      </c>
      <c r="D30" s="41">
        <f t="shared" si="3"/>
        <v>0</v>
      </c>
      <c r="E30" s="41">
        <f t="shared" si="3"/>
        <v>0</v>
      </c>
      <c r="F30" s="41">
        <f t="shared" si="3"/>
        <v>318.68</v>
      </c>
      <c r="G30" s="41">
        <f t="shared" si="3"/>
        <v>0</v>
      </c>
      <c r="H30" s="41">
        <f>SUM(H28:H29)</f>
        <v>0</v>
      </c>
      <c r="I30" s="41">
        <f>SUM(I28:I29)</f>
        <v>936.5500000000001</v>
      </c>
      <c r="J30" s="37" t="s">
        <v>177</v>
      </c>
      <c r="K30" s="37"/>
      <c r="L30" s="37"/>
      <c r="M30" s="41">
        <f>SUM(M28:M29)</f>
        <v>0</v>
      </c>
      <c r="N30" s="41">
        <f>SUM(N28:N29)</f>
        <v>0</v>
      </c>
      <c r="O30" s="41">
        <f>SUM(O28:O29)</f>
        <v>0</v>
      </c>
      <c r="P30" s="78">
        <f>SUM(P28:P29)</f>
        <v>0</v>
      </c>
      <c r="Q30" s="67"/>
    </row>
    <row r="31" spans="1:17" ht="13.5" customHeight="1">
      <c r="A31" s="34"/>
      <c r="B31" s="35"/>
      <c r="C31" s="35"/>
      <c r="D31" s="48"/>
      <c r="E31" s="48"/>
      <c r="F31" s="35"/>
      <c r="G31" s="35"/>
      <c r="H31" s="35"/>
      <c r="I31" s="36"/>
      <c r="J31" s="37" t="s">
        <v>69</v>
      </c>
      <c r="K31" s="37"/>
      <c r="L31" s="37" t="s">
        <v>190</v>
      </c>
      <c r="M31" s="35"/>
      <c r="N31" s="69"/>
      <c r="O31" s="48"/>
      <c r="P31" s="78"/>
      <c r="Q31" s="67"/>
    </row>
    <row r="32" spans="1:17" ht="13.5" customHeight="1">
      <c r="A32" s="34"/>
      <c r="B32" s="35"/>
      <c r="C32" s="35"/>
      <c r="D32" s="48"/>
      <c r="E32" s="48"/>
      <c r="F32" s="35"/>
      <c r="G32" s="35"/>
      <c r="H32" s="35"/>
      <c r="I32" s="36"/>
      <c r="J32" s="37" t="s">
        <v>71</v>
      </c>
      <c r="K32" s="37"/>
      <c r="L32" s="37" t="s">
        <v>185</v>
      </c>
      <c r="M32" s="35"/>
      <c r="N32" s="69"/>
      <c r="O32" s="48"/>
      <c r="P32" s="78"/>
      <c r="Q32" s="67"/>
    </row>
    <row r="33" spans="1:17" ht="13.5" customHeight="1">
      <c r="A33" s="34"/>
      <c r="B33" s="35"/>
      <c r="C33" s="35"/>
      <c r="D33" s="48"/>
      <c r="E33" s="69">
        <v>166.42</v>
      </c>
      <c r="F33" s="35"/>
      <c r="G33" s="35"/>
      <c r="H33" s="69">
        <v>166.42</v>
      </c>
      <c r="I33" s="36"/>
      <c r="J33" s="37" t="s">
        <v>73</v>
      </c>
      <c r="K33" s="37"/>
      <c r="L33" s="38" t="s">
        <v>105</v>
      </c>
      <c r="M33" s="35"/>
      <c r="N33" s="69"/>
      <c r="O33" s="48"/>
      <c r="P33" s="78">
        <f>SUM(M33:O33)</f>
        <v>0</v>
      </c>
      <c r="Q33" s="67"/>
    </row>
    <row r="34" spans="1:17" ht="13.5" customHeight="1">
      <c r="A34" s="40"/>
      <c r="B34" s="41"/>
      <c r="C34" s="41"/>
      <c r="D34" s="48"/>
      <c r="E34" s="65">
        <f>SUM(E33)</f>
        <v>166.42</v>
      </c>
      <c r="F34" s="41"/>
      <c r="G34" s="41"/>
      <c r="H34" s="65">
        <f>SUM(H33)</f>
        <v>166.42</v>
      </c>
      <c r="I34" s="50"/>
      <c r="J34" s="101" t="s">
        <v>187</v>
      </c>
      <c r="K34" s="37"/>
      <c r="L34" s="37"/>
      <c r="M34" s="41"/>
      <c r="N34" s="65">
        <f>SUM(N33)</f>
        <v>0</v>
      </c>
      <c r="O34" s="48"/>
      <c r="P34" s="78">
        <f>SUM(M34:O34)</f>
        <v>0</v>
      </c>
      <c r="Q34" s="67"/>
    </row>
    <row r="35" spans="1:17" ht="13.5" customHeight="1">
      <c r="A35" s="34"/>
      <c r="B35" s="35"/>
      <c r="C35" s="35"/>
      <c r="D35" s="48"/>
      <c r="E35" s="48"/>
      <c r="F35" s="35"/>
      <c r="G35" s="35"/>
      <c r="H35" s="35"/>
      <c r="I35" s="36"/>
      <c r="J35" s="37" t="s">
        <v>69</v>
      </c>
      <c r="K35" s="37"/>
      <c r="L35" s="37" t="s">
        <v>227</v>
      </c>
      <c r="M35" s="35"/>
      <c r="N35" s="69"/>
      <c r="O35" s="48"/>
      <c r="P35" s="78"/>
      <c r="Q35" s="67"/>
    </row>
    <row r="36" spans="1:17" ht="13.5" customHeight="1">
      <c r="A36" s="34"/>
      <c r="B36" s="35"/>
      <c r="C36" s="35"/>
      <c r="D36" s="48"/>
      <c r="E36" s="48"/>
      <c r="F36" s="35"/>
      <c r="G36" s="35"/>
      <c r="H36" s="35"/>
      <c r="I36" s="36"/>
      <c r="J36" s="37" t="s">
        <v>71</v>
      </c>
      <c r="K36" s="37"/>
      <c r="L36" s="37" t="s">
        <v>185</v>
      </c>
      <c r="M36" s="35"/>
      <c r="N36" s="69"/>
      <c r="O36" s="48"/>
      <c r="P36" s="78"/>
      <c r="Q36" s="67"/>
    </row>
    <row r="37" spans="1:17" ht="13.5" customHeight="1">
      <c r="A37" s="34"/>
      <c r="B37" s="35"/>
      <c r="C37" s="35"/>
      <c r="D37" s="48"/>
      <c r="E37" s="69"/>
      <c r="F37" s="35"/>
      <c r="G37" s="35"/>
      <c r="H37" s="69"/>
      <c r="I37" s="36"/>
      <c r="J37" s="37" t="s">
        <v>73</v>
      </c>
      <c r="K37" s="37"/>
      <c r="L37" s="38" t="s">
        <v>105</v>
      </c>
      <c r="M37" s="35"/>
      <c r="N37" s="69">
        <v>20</v>
      </c>
      <c r="O37" s="48"/>
      <c r="P37" s="78">
        <f>SUM(M37:O37)</f>
        <v>20</v>
      </c>
      <c r="Q37" s="67"/>
    </row>
    <row r="38" spans="1:17" ht="13.5" customHeight="1">
      <c r="A38" s="40"/>
      <c r="B38" s="41"/>
      <c r="C38" s="41"/>
      <c r="D38" s="48"/>
      <c r="E38" s="65">
        <f>SUM(E37)</f>
        <v>0</v>
      </c>
      <c r="F38" s="41"/>
      <c r="G38" s="41"/>
      <c r="H38" s="65">
        <f>SUM(H37)</f>
        <v>0</v>
      </c>
      <c r="I38" s="50"/>
      <c r="J38" s="101" t="s">
        <v>228</v>
      </c>
      <c r="K38" s="37"/>
      <c r="L38" s="37"/>
      <c r="M38" s="41"/>
      <c r="N38" s="65">
        <f>SUM(N37)</f>
        <v>20</v>
      </c>
      <c r="O38" s="48"/>
      <c r="P38" s="78">
        <f>SUM(M38:O38)</f>
        <v>20</v>
      </c>
      <c r="Q38" s="67"/>
    </row>
    <row r="39" spans="1:17" ht="13.5" customHeight="1" thickBot="1">
      <c r="A39" s="162">
        <f>A30+'11'!A42+'11'!A37+'11'!A33+'11'!A28+'12'!A25+'12'!A21+'12'!A17+A34</f>
        <v>50</v>
      </c>
      <c r="B39" s="156">
        <f>B30+'11'!B42+'11'!B37+'11'!B33+'11'!B28+'12'!B25+'12'!B21+'12'!B17+B34</f>
        <v>38.44</v>
      </c>
      <c r="C39" s="156">
        <f>C30+'11'!C42+'11'!C37+'11'!C33+'11'!C28+'12'!C25+'12'!C21+'12'!C17+C34</f>
        <v>3843.05</v>
      </c>
      <c r="D39" s="156">
        <f>D30+'11'!D42+'11'!D37+'11'!D33+'11'!D28+'12'!D25+'12'!D21+'12'!D17+D34</f>
        <v>57</v>
      </c>
      <c r="E39" s="156">
        <f>E30+'11'!E42+'11'!E37+'11'!E33+'11'!E28+'12'!E25+'12'!E21+'12'!E17+E34</f>
        <v>516.42</v>
      </c>
      <c r="F39" s="156">
        <f>F30+'11'!F42+'11'!F37+'11'!F33+'11'!F28+'12'!F25+'12'!F21+'12'!F17+F34</f>
        <v>996.39</v>
      </c>
      <c r="G39" s="156">
        <f>G30+'11'!G42+'11'!G37+'11'!G33+'11'!G28+'12'!G25+'12'!G21+'12'!G17+G34</f>
        <v>57</v>
      </c>
      <c r="H39" s="156">
        <f>H30+'11'!H42+'11'!H37+'11'!H33+'11'!H28+'12'!H25+'12'!H21+'12'!H17+H34</f>
        <v>565.1199999999999</v>
      </c>
      <c r="I39" s="156">
        <f>I30+'11'!I42+'11'!I37+'11'!I33+'11'!I28+'12'!I25+'12'!I21+'12'!I17+I34</f>
        <v>5680.88</v>
      </c>
      <c r="J39" s="157" t="s">
        <v>166</v>
      </c>
      <c r="K39" s="158"/>
      <c r="L39" s="159"/>
      <c r="M39" s="156">
        <f>M30+'11'!M42+'11'!M37+'11'!M33+'11'!M28+'12'!M25+'12'!M21+'12'!M17+M34</f>
        <v>62.5</v>
      </c>
      <c r="N39" s="160">
        <f>N30+'11'!N42+'11'!N37+'11'!N33+'11'!N28+'12'!N25+'12'!N21+'12'!N17+N34+N38</f>
        <v>350</v>
      </c>
      <c r="O39" s="156">
        <f>O30+'11'!O42+'11'!O37+'11'!O33+'11'!O28+'12'!O25+'12'!O21+'12'!O17+O34</f>
        <v>0</v>
      </c>
      <c r="P39" s="161">
        <f>SUM(M39:O39)</f>
        <v>412.5</v>
      </c>
      <c r="Q39" s="67"/>
    </row>
    <row r="40" spans="1:17" ht="13.5" customHeight="1">
      <c r="A40" s="163">
        <f>A39+'10'!A24</f>
        <v>3891.3099999999995</v>
      </c>
      <c r="B40" s="152">
        <f>B39+'10'!B24</f>
        <v>4358.719999999999</v>
      </c>
      <c r="C40" s="152">
        <f>C39+'10'!C24</f>
        <v>3849.55</v>
      </c>
      <c r="D40" s="152">
        <f>D39+'10'!D24</f>
        <v>5110.399999999999</v>
      </c>
      <c r="E40" s="152">
        <f>E39+'10'!E24</f>
        <v>6269.1399999999985</v>
      </c>
      <c r="F40" s="152">
        <f>F39+'10'!F24</f>
        <v>1052.49</v>
      </c>
      <c r="G40" s="152">
        <f>G39+'10'!G24</f>
        <v>5292.099999999999</v>
      </c>
      <c r="H40" s="152">
        <f>H39+'10'!H24</f>
        <v>6567.839999999998</v>
      </c>
      <c r="I40" s="152">
        <f>I39+'10'!I24</f>
        <v>5757.9800000000005</v>
      </c>
      <c r="J40" s="153" t="s">
        <v>160</v>
      </c>
      <c r="K40" s="154"/>
      <c r="L40" s="154"/>
      <c r="M40" s="152">
        <f>M39+'10'!M24</f>
        <v>4608.469999999999</v>
      </c>
      <c r="N40" s="155">
        <f>N39+'10'!N24</f>
        <v>6102.719999999999</v>
      </c>
      <c r="O40" s="152">
        <f>O39+'10'!O24</f>
        <v>0</v>
      </c>
      <c r="P40" s="140">
        <f aca="true" t="shared" si="4" ref="P40:P46">SUM(M40:O40)</f>
        <v>10711.189999999999</v>
      </c>
      <c r="Q40" s="67"/>
    </row>
    <row r="41" spans="1:17" ht="13.5" customHeight="1">
      <c r="A41" s="164">
        <f>'10'!A25</f>
        <v>0</v>
      </c>
      <c r="B41" s="87">
        <f>'10'!B25</f>
        <v>0</v>
      </c>
      <c r="C41" s="87">
        <f>'10'!C25</f>
        <v>0</v>
      </c>
      <c r="D41" s="87">
        <f>'10'!D25</f>
        <v>0</v>
      </c>
      <c r="E41" s="87">
        <f>'10'!E25</f>
        <v>0</v>
      </c>
      <c r="F41" s="87">
        <f>'10'!F25</f>
        <v>104.75</v>
      </c>
      <c r="G41" s="87">
        <f>'10'!G25</f>
        <v>0</v>
      </c>
      <c r="H41" s="87">
        <f>'10'!H25</f>
        <v>0</v>
      </c>
      <c r="I41" s="87">
        <f>'10'!I25</f>
        <v>478</v>
      </c>
      <c r="J41" s="89" t="s">
        <v>161</v>
      </c>
      <c r="K41" s="88"/>
      <c r="L41" s="88"/>
      <c r="M41" s="87">
        <f>'10'!M25</f>
        <v>0</v>
      </c>
      <c r="N41" s="87">
        <f>'10'!N25</f>
        <v>0</v>
      </c>
      <c r="O41" s="87">
        <f>'10'!O25</f>
        <v>0</v>
      </c>
      <c r="P41" s="78">
        <f t="shared" si="4"/>
        <v>0</v>
      </c>
      <c r="Q41" s="67"/>
    </row>
    <row r="42" spans="1:17" ht="13.5" customHeight="1">
      <c r="A42" s="165">
        <f>'10'!A27</f>
        <v>0</v>
      </c>
      <c r="B42" s="95">
        <f>'10'!B27</f>
        <v>0</v>
      </c>
      <c r="C42" s="95">
        <f>'10'!C27</f>
        <v>0</v>
      </c>
      <c r="D42" s="95">
        <f>'10'!D27</f>
        <v>0</v>
      </c>
      <c r="E42" s="95">
        <f>'10'!E27</f>
        <v>0</v>
      </c>
      <c r="F42" s="95">
        <f>'10'!F27</f>
        <v>104.75</v>
      </c>
      <c r="G42" s="95">
        <f>'10'!G27</f>
        <v>0</v>
      </c>
      <c r="H42" s="95">
        <f>'10'!H27</f>
        <v>0</v>
      </c>
      <c r="I42" s="95">
        <f>'10'!I27</f>
        <v>398</v>
      </c>
      <c r="J42" s="55" t="s">
        <v>126</v>
      </c>
      <c r="K42" s="88"/>
      <c r="L42" s="88"/>
      <c r="M42" s="95">
        <f>'10'!M27</f>
        <v>0</v>
      </c>
      <c r="N42" s="95">
        <f>'10'!N27</f>
        <v>0</v>
      </c>
      <c r="O42" s="95">
        <f>'10'!O27</f>
        <v>0</v>
      </c>
      <c r="P42" s="133">
        <f t="shared" si="4"/>
        <v>0</v>
      </c>
      <c r="Q42" s="67"/>
    </row>
    <row r="43" spans="1:17" ht="13.5" customHeight="1">
      <c r="A43" s="164">
        <f aca="true" t="shared" si="5" ref="A43:I43">A41-A42</f>
        <v>0</v>
      </c>
      <c r="B43" s="87">
        <f t="shared" si="5"/>
        <v>0</v>
      </c>
      <c r="C43" s="87">
        <f t="shared" si="5"/>
        <v>0</v>
      </c>
      <c r="D43" s="87">
        <f t="shared" si="5"/>
        <v>0</v>
      </c>
      <c r="E43" s="87">
        <f t="shared" si="5"/>
        <v>0</v>
      </c>
      <c r="F43" s="87">
        <f t="shared" si="5"/>
        <v>0</v>
      </c>
      <c r="G43" s="87">
        <f t="shared" si="5"/>
        <v>0</v>
      </c>
      <c r="H43" s="87">
        <f t="shared" si="5"/>
        <v>0</v>
      </c>
      <c r="I43" s="87">
        <f t="shared" si="5"/>
        <v>80</v>
      </c>
      <c r="J43" s="89" t="s">
        <v>162</v>
      </c>
      <c r="K43" s="88"/>
      <c r="L43" s="88"/>
      <c r="M43" s="87">
        <f>M41-M42</f>
        <v>0</v>
      </c>
      <c r="N43" s="87">
        <f>N41-N42</f>
        <v>0</v>
      </c>
      <c r="O43" s="87">
        <f>O41-O42</f>
        <v>0</v>
      </c>
      <c r="P43" s="78">
        <f t="shared" si="4"/>
        <v>0</v>
      </c>
      <c r="Q43" s="67"/>
    </row>
    <row r="44" spans="1:17" ht="13.5" customHeight="1">
      <c r="A44" s="64">
        <f aca="true" t="shared" si="6" ref="A44:I44">A41+A40</f>
        <v>3891.3099999999995</v>
      </c>
      <c r="B44" s="65">
        <f t="shared" si="6"/>
        <v>4358.719999999999</v>
      </c>
      <c r="C44" s="65">
        <f t="shared" si="6"/>
        <v>3849.55</v>
      </c>
      <c r="D44" s="65">
        <f t="shared" si="6"/>
        <v>5110.399999999999</v>
      </c>
      <c r="E44" s="65">
        <f t="shared" si="6"/>
        <v>6269.1399999999985</v>
      </c>
      <c r="F44" s="65">
        <f t="shared" si="6"/>
        <v>1157.24</v>
      </c>
      <c r="G44" s="65">
        <f t="shared" si="6"/>
        <v>5292.099999999999</v>
      </c>
      <c r="H44" s="65">
        <f t="shared" si="6"/>
        <v>6567.839999999998</v>
      </c>
      <c r="I44" s="65">
        <f t="shared" si="6"/>
        <v>6235.9800000000005</v>
      </c>
      <c r="J44" s="92" t="s">
        <v>163</v>
      </c>
      <c r="K44" s="90"/>
      <c r="L44" s="90"/>
      <c r="M44" s="65">
        <f>M41+M40</f>
        <v>4608.469999999999</v>
      </c>
      <c r="N44" s="65">
        <f>N41+N40</f>
        <v>6102.719999999999</v>
      </c>
      <c r="O44" s="65">
        <f>O41+O40</f>
        <v>0</v>
      </c>
      <c r="P44" s="78">
        <f t="shared" si="4"/>
        <v>10711.189999999999</v>
      </c>
      <c r="Q44" s="67"/>
    </row>
    <row r="45" spans="1:17" ht="13.5" customHeight="1">
      <c r="A45" s="54">
        <f aca="true" t="shared" si="7" ref="A45:I45">A42</f>
        <v>0</v>
      </c>
      <c r="B45" s="54">
        <f t="shared" si="7"/>
        <v>0</v>
      </c>
      <c r="C45" s="54">
        <f t="shared" si="7"/>
        <v>0</v>
      </c>
      <c r="D45" s="54">
        <f t="shared" si="7"/>
        <v>0</v>
      </c>
      <c r="E45" s="54">
        <f t="shared" si="7"/>
        <v>0</v>
      </c>
      <c r="F45" s="54">
        <f t="shared" si="7"/>
        <v>104.75</v>
      </c>
      <c r="G45" s="54">
        <f t="shared" si="7"/>
        <v>0</v>
      </c>
      <c r="H45" s="54">
        <f t="shared" si="7"/>
        <v>0</v>
      </c>
      <c r="I45" s="54">
        <f t="shared" si="7"/>
        <v>398</v>
      </c>
      <c r="J45" s="55" t="s">
        <v>126</v>
      </c>
      <c r="K45" s="55"/>
      <c r="L45" s="55"/>
      <c r="M45" s="54">
        <f>M42</f>
        <v>0</v>
      </c>
      <c r="N45" s="54">
        <f>N42</f>
        <v>0</v>
      </c>
      <c r="O45" s="54">
        <f>O42</f>
        <v>0</v>
      </c>
      <c r="P45" s="133">
        <f t="shared" si="4"/>
        <v>0</v>
      </c>
      <c r="Q45" s="67"/>
    </row>
    <row r="46" spans="1:17" ht="13.5" customHeight="1">
      <c r="A46" s="64">
        <f aca="true" t="shared" si="8" ref="A46:I46">A44-A45</f>
        <v>3891.3099999999995</v>
      </c>
      <c r="B46" s="64">
        <f t="shared" si="8"/>
        <v>4358.719999999999</v>
      </c>
      <c r="C46" s="64">
        <f t="shared" si="8"/>
        <v>3849.55</v>
      </c>
      <c r="D46" s="65">
        <f t="shared" si="8"/>
        <v>5110.399999999999</v>
      </c>
      <c r="E46" s="65">
        <f t="shared" si="8"/>
        <v>6269.1399999999985</v>
      </c>
      <c r="F46" s="64">
        <f t="shared" si="8"/>
        <v>1052.49</v>
      </c>
      <c r="G46" s="65">
        <f t="shared" si="8"/>
        <v>5292.099999999999</v>
      </c>
      <c r="H46" s="65">
        <f t="shared" si="8"/>
        <v>6567.839999999998</v>
      </c>
      <c r="I46" s="64">
        <f t="shared" si="8"/>
        <v>5837.9800000000005</v>
      </c>
      <c r="J46" s="92" t="s">
        <v>142</v>
      </c>
      <c r="K46" s="37"/>
      <c r="L46" s="37"/>
      <c r="M46" s="65">
        <f>M44-M45</f>
        <v>4608.469999999999</v>
      </c>
      <c r="N46" s="65">
        <f>N44-N45</f>
        <v>6102.719999999999</v>
      </c>
      <c r="O46" s="64">
        <f>O44-O45</f>
        <v>0</v>
      </c>
      <c r="P46" s="78">
        <f t="shared" si="4"/>
        <v>10711.189999999999</v>
      </c>
      <c r="Q46" s="67"/>
    </row>
    <row r="47" spans="1:17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6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1:16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28125" style="67" customWidth="1"/>
    <col min="7" max="8" width="9.57421875" style="67" customWidth="1"/>
    <col min="9" max="9" width="9.140625" style="67" customWidth="1"/>
    <col min="10" max="10" width="4.7109375" style="67" customWidth="1"/>
    <col min="11" max="11" width="1.8515625" style="67" customWidth="1"/>
    <col min="12" max="12" width="35.57421875" style="67" customWidth="1"/>
    <col min="13" max="14" width="9.57421875" style="67" customWidth="1"/>
    <col min="15" max="15" width="9.28125" style="67" customWidth="1"/>
    <col min="16" max="16" width="9.57421875" style="67" customWidth="1"/>
  </cols>
  <sheetData>
    <row r="1" spans="1:16" ht="14.25" customHeight="1">
      <c r="A1" s="178">
        <v>177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4.2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4.25" customHeight="1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4.25" customHeight="1">
      <c r="A4" s="179" t="s">
        <v>40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4.25" customHeight="1">
      <c r="A5" s="17"/>
      <c r="B5" s="17"/>
      <c r="C5" s="84"/>
      <c r="D5" s="84"/>
      <c r="E5" s="84"/>
      <c r="F5" s="84"/>
      <c r="G5" s="84"/>
      <c r="H5" s="84"/>
      <c r="I5" s="84"/>
      <c r="J5" s="16" t="s">
        <v>41</v>
      </c>
      <c r="K5" s="84"/>
      <c r="L5" s="84"/>
      <c r="M5" s="84"/>
      <c r="N5" s="84"/>
      <c r="O5" s="84"/>
      <c r="P5" s="81" t="s">
        <v>152</v>
      </c>
    </row>
    <row r="6" spans="1:16" ht="14.25" customHeight="1">
      <c r="A6" s="17"/>
      <c r="B6" s="17"/>
      <c r="C6" s="84"/>
      <c r="D6" s="84"/>
      <c r="E6" s="84"/>
      <c r="F6" s="84"/>
      <c r="G6" s="84"/>
      <c r="H6" s="194" t="s">
        <v>173</v>
      </c>
      <c r="I6" s="195"/>
      <c r="J6" s="195"/>
      <c r="K6" s="195"/>
      <c r="L6" s="195"/>
      <c r="M6" s="84"/>
      <c r="N6" s="84"/>
      <c r="O6" s="84"/>
      <c r="P6" s="81"/>
    </row>
    <row r="7" spans="1:16" ht="14.25" customHeight="1">
      <c r="A7" s="180" t="s">
        <v>191</v>
      </c>
      <c r="B7" s="180"/>
      <c r="C7" s="181"/>
      <c r="D7" s="182" t="s">
        <v>3</v>
      </c>
      <c r="E7" s="183"/>
      <c r="F7" s="184"/>
      <c r="G7" s="182" t="s">
        <v>4</v>
      </c>
      <c r="H7" s="183"/>
      <c r="I7" s="184"/>
      <c r="J7" s="185" t="s">
        <v>5</v>
      </c>
      <c r="K7" s="186"/>
      <c r="L7" s="187"/>
      <c r="M7" s="182" t="s">
        <v>3</v>
      </c>
      <c r="N7" s="183"/>
      <c r="O7" s="183"/>
      <c r="P7" s="183"/>
    </row>
    <row r="8" spans="1:16" ht="14.25" customHeight="1">
      <c r="A8" s="174" t="s">
        <v>6</v>
      </c>
      <c r="B8" s="174"/>
      <c r="C8" s="175"/>
      <c r="D8" s="173" t="s">
        <v>167</v>
      </c>
      <c r="E8" s="174"/>
      <c r="F8" s="175"/>
      <c r="G8" s="173" t="s">
        <v>167</v>
      </c>
      <c r="H8" s="174"/>
      <c r="I8" s="175"/>
      <c r="J8" s="188"/>
      <c r="K8" s="189"/>
      <c r="L8" s="190"/>
      <c r="M8" s="176" t="s">
        <v>192</v>
      </c>
      <c r="N8" s="177"/>
      <c r="O8" s="177"/>
      <c r="P8" s="177"/>
    </row>
    <row r="9" spans="1:16" ht="28.5" customHeight="1">
      <c r="A9" s="99" t="s">
        <v>66</v>
      </c>
      <c r="B9" s="93" t="s">
        <v>7</v>
      </c>
      <c r="C9" s="86" t="s">
        <v>155</v>
      </c>
      <c r="D9" s="93" t="s">
        <v>66</v>
      </c>
      <c r="E9" s="93" t="s">
        <v>7</v>
      </c>
      <c r="F9" s="86" t="s">
        <v>155</v>
      </c>
      <c r="G9" s="93" t="s">
        <v>66</v>
      </c>
      <c r="H9" s="93" t="s">
        <v>7</v>
      </c>
      <c r="I9" s="86" t="s">
        <v>155</v>
      </c>
      <c r="J9" s="191"/>
      <c r="K9" s="192"/>
      <c r="L9" s="193"/>
      <c r="M9" s="93" t="s">
        <v>66</v>
      </c>
      <c r="N9" s="93" t="s">
        <v>7</v>
      </c>
      <c r="O9" s="86" t="s">
        <v>155</v>
      </c>
      <c r="P9" s="94" t="s">
        <v>8</v>
      </c>
    </row>
    <row r="10" spans="1:17" ht="13.5" customHeight="1">
      <c r="A10" s="76">
        <f>4!A18+4!A32+5!A15+5!A30+6!A36</f>
        <v>3409.0099999999998</v>
      </c>
      <c r="B10" s="76">
        <f>4!B18+4!B32+5!B15+5!B30+6!B36</f>
        <v>3501.41</v>
      </c>
      <c r="C10" s="76">
        <f>4!C18+4!C32+5!C15+5!C30+6!C36</f>
        <v>0</v>
      </c>
      <c r="D10" s="76">
        <f>4!D18+4!D32+5!D15+5!D30+6!D36</f>
        <v>4610.95</v>
      </c>
      <c r="E10" s="76">
        <f>4!E18+4!E32+5!E15+5!E30+6!E36</f>
        <v>4685.65</v>
      </c>
      <c r="F10" s="76">
        <f>4!F18+4!F32+5!F15+5!F30+6!F36</f>
        <v>0</v>
      </c>
      <c r="G10" s="76">
        <f>4!G18+4!G32+5!G15+5!G30+6!G36</f>
        <v>4614.95</v>
      </c>
      <c r="H10" s="76">
        <f>4!H18+4!H32+5!H15+5!H30+6!H36</f>
        <v>4819.65</v>
      </c>
      <c r="I10" s="76">
        <f>4!I18+4!I32+5!I15+5!I30+6!I36</f>
        <v>0</v>
      </c>
      <c r="J10" s="2" t="s">
        <v>9</v>
      </c>
      <c r="K10" s="3" t="s">
        <v>10</v>
      </c>
      <c r="L10" s="4" t="s">
        <v>11</v>
      </c>
      <c r="M10" s="1">
        <f>4!M18+4!M32+5!M15+5!M30+6!M36</f>
        <v>4091</v>
      </c>
      <c r="N10" s="76">
        <f>4!N18+4!N32+5!N15+5!N30+6!N36</f>
        <v>4685.65</v>
      </c>
      <c r="O10" s="76">
        <f>4!O18+4!O32+5!O15+5!O30+6!O36</f>
        <v>0</v>
      </c>
      <c r="P10" s="138">
        <f>SUM(M10:O10)</f>
        <v>8776.65</v>
      </c>
      <c r="Q10" s="67"/>
    </row>
    <row r="11" spans="1:17" ht="13.5" customHeight="1">
      <c r="A11" s="76">
        <f>4!A19+4!A33+5!A16+5!A31+6!A15+6!A37</f>
        <v>23.75</v>
      </c>
      <c r="B11" s="1">
        <f>4!B19+4!B33+5!B16+5!B31+6!B15+6!B37</f>
        <v>12.76</v>
      </c>
      <c r="C11" s="1">
        <f>4!C19+4!C33+5!C16+5!C31+6!C15+6!C37</f>
        <v>0</v>
      </c>
      <c r="D11" s="1">
        <f>4!D19+4!D33+5!D16+5!D31+6!D15+6!D37</f>
        <v>23.45</v>
      </c>
      <c r="E11" s="1">
        <f>4!E19+4!E33+5!E16+5!E31+6!E15+6!E37</f>
        <v>12.62</v>
      </c>
      <c r="F11" s="1">
        <f>4!F19+4!F33+5!F16+5!F31+6!F15+6!F37</f>
        <v>0</v>
      </c>
      <c r="G11" s="1">
        <f>4!G19+4!G33+5!G16+5!G31+6!G15+6!G37</f>
        <v>31.15</v>
      </c>
      <c r="H11" s="1">
        <f>4!H19+4!H33+5!H16+5!H31+6!H15+6!H37</f>
        <v>12.62</v>
      </c>
      <c r="I11" s="1">
        <f>4!I19+4!I33+5!I16+5!I31+6!I15+6!I37</f>
        <v>0</v>
      </c>
      <c r="J11" s="5" t="s">
        <v>12</v>
      </c>
      <c r="K11" s="3" t="s">
        <v>10</v>
      </c>
      <c r="L11" s="4" t="s">
        <v>13</v>
      </c>
      <c r="M11" s="1">
        <f>4!M19+4!M33+5!M16+5!M31+6!M15+6!M37</f>
        <v>29.8</v>
      </c>
      <c r="N11" s="1">
        <f>4!N19+4!N33+5!N16+5!N31+6!N15+6!N37</f>
        <v>12.62</v>
      </c>
      <c r="O11" s="1">
        <f>4!O19+4!O33+5!O16+5!O31+6!O15+6!O37</f>
        <v>0</v>
      </c>
      <c r="P11" s="138">
        <f aca="true" t="shared" si="0" ref="P11:P25">SUM(M11:O11)</f>
        <v>42.42</v>
      </c>
      <c r="Q11" s="67"/>
    </row>
    <row r="12" spans="1:17" ht="13.5" customHeight="1">
      <c r="A12" s="76">
        <f>4!A20+4!A34+5!A17+5!A32+6!A38</f>
        <v>117.21000000000001</v>
      </c>
      <c r="B12" s="76">
        <f>4!B20+4!B34+5!B17+5!B32+6!B38</f>
        <v>4.75</v>
      </c>
      <c r="C12" s="76">
        <f>4!C20+4!C34+5!C17+5!C32+6!C38</f>
        <v>0</v>
      </c>
      <c r="D12" s="76">
        <f>4!D20+4!D34+5!D17+5!D32+6!D38</f>
        <v>44</v>
      </c>
      <c r="E12" s="76">
        <f>4!E20+4!E34+5!E17+5!E32+6!E38</f>
        <v>4.8</v>
      </c>
      <c r="F12" s="76">
        <f>4!F20+4!F34+5!F17+5!F32+6!F38</f>
        <v>0</v>
      </c>
      <c r="G12" s="76">
        <f>4!G20+4!G34+5!G17+5!G32+6!G38</f>
        <v>214</v>
      </c>
      <c r="H12" s="76">
        <f>4!H20+4!H34+5!H17+5!H32+6!H38</f>
        <v>4.8</v>
      </c>
      <c r="I12" s="76">
        <f>4!I20+4!I34+5!I17+5!I32+6!I38</f>
        <v>0</v>
      </c>
      <c r="J12" s="5" t="s">
        <v>14</v>
      </c>
      <c r="K12" s="3" t="s">
        <v>10</v>
      </c>
      <c r="L12" s="4" t="s">
        <v>15</v>
      </c>
      <c r="M12" s="1">
        <f>4!M20+4!M34+5!M17+5!M32+6!M38</f>
        <v>56.3</v>
      </c>
      <c r="N12" s="76">
        <f>4!N20+4!N34+5!N17+5!N32+6!N38</f>
        <v>18.150000000000002</v>
      </c>
      <c r="O12" s="76">
        <f>4!O20+4!O34+5!O17+5!O32+6!O38</f>
        <v>0</v>
      </c>
      <c r="P12" s="138">
        <f t="shared" si="0"/>
        <v>74.45</v>
      </c>
      <c r="Q12" s="67"/>
    </row>
    <row r="13" spans="1:17" ht="13.5" customHeight="1">
      <c r="A13" s="76">
        <f>4!A21+4!A35+5!A18+5!A33+6!A39</f>
        <v>5.029999999999999</v>
      </c>
      <c r="B13" s="1">
        <f>4!B21+4!B35+5!B18+5!B33+6!B39</f>
        <v>6</v>
      </c>
      <c r="C13" s="1">
        <f>4!C21+4!C35+5!C18+5!C33+6!C39</f>
        <v>0</v>
      </c>
      <c r="D13" s="1">
        <f>4!D21+4!D35+5!D18+5!D33+6!D39</f>
        <v>5.3</v>
      </c>
      <c r="E13" s="1">
        <f>4!E21+4!E35+5!E18+5!E33+6!E39</f>
        <v>6</v>
      </c>
      <c r="F13" s="1">
        <f>4!F21+4!F35+5!F18+5!F33+6!F39</f>
        <v>0</v>
      </c>
      <c r="G13" s="1">
        <f>4!G21+4!G35+5!G18+5!G33+6!G39</f>
        <v>5.3</v>
      </c>
      <c r="H13" s="1">
        <f>4!H21+4!H35+5!H18+5!H33+6!H39</f>
        <v>6</v>
      </c>
      <c r="I13" s="1">
        <f>4!I21+4!I35+5!I18+5!I33+6!I39</f>
        <v>0</v>
      </c>
      <c r="J13" s="5" t="s">
        <v>16</v>
      </c>
      <c r="K13" s="3" t="s">
        <v>10</v>
      </c>
      <c r="L13" s="4" t="s">
        <v>17</v>
      </c>
      <c r="M13" s="1">
        <f>4!M21+4!M35+5!M18+5!M33+6!M39</f>
        <v>5.3</v>
      </c>
      <c r="N13" s="1">
        <f>4!N21+4!N35+5!N18+5!N33+6!N39</f>
        <v>6</v>
      </c>
      <c r="O13" s="1">
        <f>4!O21+4!O35+5!O18+5!O33+6!O39</f>
        <v>0</v>
      </c>
      <c r="P13" s="138">
        <f t="shared" si="0"/>
        <v>11.3</v>
      </c>
      <c r="Q13" s="67"/>
    </row>
    <row r="14" spans="1:17" ht="13.5" customHeight="1">
      <c r="A14" s="76">
        <f>4!A22+4!A36+5!A19+5!A34+6!A40</f>
        <v>21.62</v>
      </c>
      <c r="B14" s="1">
        <f>4!B22+4!B36+5!B19+5!B34+6!B40</f>
        <v>42.61</v>
      </c>
      <c r="C14" s="1">
        <f>4!C22+4!C36+5!C19+5!C34+6!C40</f>
        <v>0</v>
      </c>
      <c r="D14" s="1">
        <f>4!D22+4!D36+5!D19+5!D34+6!D40</f>
        <v>28.249999999999996</v>
      </c>
      <c r="E14" s="1">
        <f>4!E22+4!E36+5!E19+5!E34+6!E40</f>
        <v>47.53</v>
      </c>
      <c r="F14" s="1">
        <f>4!F22+4!F36+5!F19+5!F34+6!F40</f>
        <v>0</v>
      </c>
      <c r="G14" s="1">
        <f>4!G22+4!G36+5!G19+5!G34+6!G40</f>
        <v>28.249999999999996</v>
      </c>
      <c r="H14" s="1">
        <f>4!H22+4!H36+5!H19+5!H34+6!H40</f>
        <v>47.53</v>
      </c>
      <c r="I14" s="1">
        <f>4!I22+4!I36+5!I19+5!I34+6!I40</f>
        <v>0</v>
      </c>
      <c r="J14" s="5" t="s">
        <v>18</v>
      </c>
      <c r="K14" s="3" t="s">
        <v>10</v>
      </c>
      <c r="L14" s="4" t="s">
        <v>19</v>
      </c>
      <c r="M14" s="1">
        <f>4!M22+4!M36+5!M19+5!M34+6!M40</f>
        <v>27.549999999999997</v>
      </c>
      <c r="N14" s="1">
        <f>4!N22+4!N36+5!N19+5!N34+6!N40</f>
        <v>47.53</v>
      </c>
      <c r="O14" s="1">
        <f>4!O22+4!O36+5!O19+5!O34+6!O40</f>
        <v>0</v>
      </c>
      <c r="P14" s="138">
        <f t="shared" si="0"/>
        <v>75.08</v>
      </c>
      <c r="Q14" s="67"/>
    </row>
    <row r="15" spans="1:17" ht="13.5" customHeight="1">
      <c r="A15" s="76">
        <f>5!A20+6!A16</f>
        <v>1.08</v>
      </c>
      <c r="B15" s="76">
        <f>5!B20+6!B16</f>
        <v>13.51</v>
      </c>
      <c r="C15" s="76">
        <f>5!C20+6!C16</f>
        <v>0</v>
      </c>
      <c r="D15" s="76">
        <f>5!D20+6!D16</f>
        <v>1.45</v>
      </c>
      <c r="E15" s="76">
        <f>5!E20+6!E16</f>
        <v>14.1</v>
      </c>
      <c r="F15" s="76">
        <f>5!F20+6!F16</f>
        <v>0</v>
      </c>
      <c r="G15" s="76">
        <f>5!G20+6!G16</f>
        <v>1.45</v>
      </c>
      <c r="H15" s="76">
        <f>5!H20+6!H16</f>
        <v>14.1</v>
      </c>
      <c r="I15" s="76">
        <f>5!I20+6!I16</f>
        <v>0</v>
      </c>
      <c r="J15" s="5" t="s">
        <v>20</v>
      </c>
      <c r="K15" s="3" t="s">
        <v>10</v>
      </c>
      <c r="L15" s="4" t="s">
        <v>21</v>
      </c>
      <c r="M15" s="1">
        <f>5!M20+6!M16</f>
        <v>1.45</v>
      </c>
      <c r="N15" s="76">
        <f>5!N20+6!N16</f>
        <v>14.1</v>
      </c>
      <c r="O15" s="76">
        <f>5!O20+6!O16</f>
        <v>0</v>
      </c>
      <c r="P15" s="138">
        <f t="shared" si="0"/>
        <v>15.549999999999999</v>
      </c>
      <c r="Q15" s="67"/>
    </row>
    <row r="16" spans="1:17" ht="13.5" customHeight="1">
      <c r="A16" s="76">
        <f>4!A37+5!A35</f>
        <v>4</v>
      </c>
      <c r="B16" s="76">
        <f>4!B37+5!B35</f>
        <v>0.99</v>
      </c>
      <c r="C16" s="76">
        <f>4!C37+5!C35</f>
        <v>0</v>
      </c>
      <c r="D16" s="76">
        <f>4!D37+5!D35</f>
        <v>4</v>
      </c>
      <c r="E16" s="76">
        <f>4!E37+5!E35</f>
        <v>1</v>
      </c>
      <c r="F16" s="76">
        <f>4!F37+5!F35</f>
        <v>0</v>
      </c>
      <c r="G16" s="76">
        <f>4!G37+5!G35</f>
        <v>4</v>
      </c>
      <c r="H16" s="76">
        <f>4!H37+5!H35</f>
        <v>1</v>
      </c>
      <c r="I16" s="76">
        <f>4!I37+5!I35</f>
        <v>0</v>
      </c>
      <c r="J16" s="5" t="s">
        <v>22</v>
      </c>
      <c r="K16" s="3" t="s">
        <v>10</v>
      </c>
      <c r="L16" s="4" t="s">
        <v>23</v>
      </c>
      <c r="M16" s="1">
        <f>4!M37+5!M35</f>
        <v>4</v>
      </c>
      <c r="N16" s="76">
        <f>4!N37+5!N35</f>
        <v>1</v>
      </c>
      <c r="O16" s="76">
        <f>4!O37+5!O35</f>
        <v>0</v>
      </c>
      <c r="P16" s="138">
        <f t="shared" si="0"/>
        <v>5</v>
      </c>
      <c r="Q16" s="67"/>
    </row>
    <row r="17" spans="1:17" ht="13.5" customHeight="1">
      <c r="A17" s="76">
        <f>4!A23+4!A38+5!A21+5!A36+6!A41</f>
        <v>1.9700000000000002</v>
      </c>
      <c r="B17" s="76">
        <f>4!B23+4!B38+5!B21+5!B36+6!B41</f>
        <v>3.38</v>
      </c>
      <c r="C17" s="76">
        <f>4!C23+4!C38+5!C21+5!C36+6!C41</f>
        <v>0</v>
      </c>
      <c r="D17" s="76">
        <f>4!D23+4!D38+5!D21+5!D36+6!D41</f>
        <v>2.25</v>
      </c>
      <c r="E17" s="76">
        <f>4!E23+4!E38+5!E21+5!E36+6!E41</f>
        <v>3.7</v>
      </c>
      <c r="F17" s="76">
        <f>4!F23+4!F38+5!F21+5!F36+6!F41</f>
        <v>0</v>
      </c>
      <c r="G17" s="76">
        <f>4!G23+4!G38+5!G21+5!G36+6!G41</f>
        <v>2.25</v>
      </c>
      <c r="H17" s="76">
        <f>4!H23+4!H38+5!H21+5!H36+6!H41</f>
        <v>3.7</v>
      </c>
      <c r="I17" s="76">
        <f>4!I23+4!I38+5!I21+5!I36+6!I41</f>
        <v>0</v>
      </c>
      <c r="J17" s="5" t="s">
        <v>24</v>
      </c>
      <c r="K17" s="3" t="s">
        <v>10</v>
      </c>
      <c r="L17" s="4" t="s">
        <v>25</v>
      </c>
      <c r="M17" s="1">
        <f>4!M23+4!M38+5!M21+5!M36+6!M41</f>
        <v>2.6</v>
      </c>
      <c r="N17" s="76">
        <f>4!N23+4!N38+5!N21+5!N36+6!N41</f>
        <v>3.7</v>
      </c>
      <c r="O17" s="76">
        <f>4!O23+4!O38+5!O21+5!O36+6!O41</f>
        <v>0</v>
      </c>
      <c r="P17" s="138">
        <f t="shared" si="0"/>
        <v>6.300000000000001</v>
      </c>
      <c r="Q17" s="67"/>
    </row>
    <row r="18" spans="1:17" ht="13.5" customHeight="1">
      <c r="A18" s="76">
        <f>4!A24+4!A39+5!A37+5!A22+6!A17+6!A42</f>
        <v>2</v>
      </c>
      <c r="B18" s="1">
        <f>4!B24+4!B39+5!B37+5!B22+6!B17+6!B42</f>
        <v>19.7</v>
      </c>
      <c r="C18" s="1">
        <f>4!C24+4!C39+5!C37+5!C22+6!C17+6!C42</f>
        <v>0</v>
      </c>
      <c r="D18" s="1">
        <f>4!D24+4!D39+5!D37+5!D22+6!D17+6!D42</f>
        <v>5</v>
      </c>
      <c r="E18" s="1">
        <f>4!E24+4!E39+5!E37+5!E22+6!E17+6!E42</f>
        <v>15</v>
      </c>
      <c r="F18" s="1">
        <f>4!F24+4!F39+5!F37+5!F22+6!F17+6!F42</f>
        <v>0</v>
      </c>
      <c r="G18" s="1">
        <f>4!G24+4!G39+5!G37+5!G22+6!G17+6!G42</f>
        <v>5</v>
      </c>
      <c r="H18" s="1">
        <f>4!H24+4!H39+5!H37+5!H22+6!H17+6!H42</f>
        <v>15</v>
      </c>
      <c r="I18" s="1">
        <f>4!I24+4!I39+5!I37+5!I22+6!I17+6!I42</f>
        <v>0</v>
      </c>
      <c r="J18" s="5" t="s">
        <v>26</v>
      </c>
      <c r="K18" s="3" t="s">
        <v>10</v>
      </c>
      <c r="L18" s="4" t="s">
        <v>27</v>
      </c>
      <c r="M18" s="1">
        <f>4!M24+4!M39+5!M37+5!M22+6!M17+6!M42</f>
        <v>5</v>
      </c>
      <c r="N18" s="1">
        <f>4!N24+4!N39+5!N37+5!N22+6!N17+6!N42</f>
        <v>16</v>
      </c>
      <c r="O18" s="1">
        <f>4!O24+4!O39+5!O37+5!O22+6!O17+6!O42</f>
        <v>0</v>
      </c>
      <c r="P18" s="138">
        <f t="shared" si="0"/>
        <v>21</v>
      </c>
      <c r="Q18" s="67"/>
    </row>
    <row r="19" spans="1:17" ht="13.5" customHeight="1">
      <c r="A19" s="76">
        <f>6!A23</f>
        <v>0</v>
      </c>
      <c r="B19" s="76">
        <f>6!B23</f>
        <v>248.52</v>
      </c>
      <c r="C19" s="76">
        <f>6!C23</f>
        <v>0</v>
      </c>
      <c r="D19" s="76">
        <f>6!D23</f>
        <v>0</v>
      </c>
      <c r="E19" s="76">
        <f>6!E23</f>
        <v>361</v>
      </c>
      <c r="F19" s="76">
        <f>6!F23</f>
        <v>0</v>
      </c>
      <c r="G19" s="76">
        <f>6!G23</f>
        <v>0</v>
      </c>
      <c r="H19" s="76">
        <f>6!H23</f>
        <v>477</v>
      </c>
      <c r="I19" s="76">
        <f>6!I23</f>
        <v>0</v>
      </c>
      <c r="J19" s="5" t="s">
        <v>28</v>
      </c>
      <c r="K19" s="3" t="s">
        <v>10</v>
      </c>
      <c r="L19" s="4" t="s">
        <v>139</v>
      </c>
      <c r="M19" s="1">
        <f>6!M23</f>
        <v>0</v>
      </c>
      <c r="N19" s="76">
        <f>6!N23</f>
        <v>361</v>
      </c>
      <c r="O19" s="76">
        <f>6!O23</f>
        <v>0</v>
      </c>
      <c r="P19" s="138">
        <f t="shared" si="0"/>
        <v>361</v>
      </c>
      <c r="Q19" s="67"/>
    </row>
    <row r="20" spans="1:17" ht="13.5" customHeight="1">
      <c r="A20" s="76">
        <f>6!A24</f>
        <v>0</v>
      </c>
      <c r="B20" s="76">
        <f>6!B24</f>
        <v>3.44</v>
      </c>
      <c r="C20" s="76">
        <f>6!C24</f>
        <v>0</v>
      </c>
      <c r="D20" s="76">
        <f>6!D24</f>
        <v>0</v>
      </c>
      <c r="E20" s="76">
        <f>6!E24</f>
        <v>4</v>
      </c>
      <c r="F20" s="76">
        <f>6!F24</f>
        <v>0</v>
      </c>
      <c r="G20" s="76">
        <f>6!G24</f>
        <v>0</v>
      </c>
      <c r="H20" s="76">
        <f>6!H24</f>
        <v>4</v>
      </c>
      <c r="I20" s="76">
        <f>6!I24</f>
        <v>0</v>
      </c>
      <c r="J20" s="5" t="s">
        <v>148</v>
      </c>
      <c r="K20" s="3" t="s">
        <v>10</v>
      </c>
      <c r="L20" s="4" t="s">
        <v>149</v>
      </c>
      <c r="M20" s="1">
        <f>6!M24</f>
        <v>0</v>
      </c>
      <c r="N20" s="76">
        <f>6!N24</f>
        <v>4</v>
      </c>
      <c r="O20" s="76">
        <f>6!O24</f>
        <v>0</v>
      </c>
      <c r="P20" s="138">
        <f t="shared" si="0"/>
        <v>4</v>
      </c>
      <c r="Q20" s="67"/>
    </row>
    <row r="21" spans="1:17" ht="13.5" customHeight="1">
      <c r="A21" s="76">
        <f>6!A29+6!A43</f>
        <v>0</v>
      </c>
      <c r="B21" s="76">
        <f>6!B29+6!B43</f>
        <v>15.54</v>
      </c>
      <c r="C21" s="76">
        <f>6!C29+6!C43</f>
        <v>0</v>
      </c>
      <c r="D21" s="76">
        <f>6!D29+6!D43</f>
        <v>0</v>
      </c>
      <c r="E21" s="76">
        <f>6!E29+6!E43</f>
        <v>16</v>
      </c>
      <c r="F21" s="76">
        <f>6!F29+6!F43</f>
        <v>0</v>
      </c>
      <c r="G21" s="76">
        <f>6!G29+6!G43</f>
        <v>0</v>
      </c>
      <c r="H21" s="76">
        <f>6!H29+6!H43</f>
        <v>16</v>
      </c>
      <c r="I21" s="76">
        <f>6!I29+6!I43</f>
        <v>0</v>
      </c>
      <c r="J21" s="5" t="s">
        <v>29</v>
      </c>
      <c r="K21" s="3" t="s">
        <v>10</v>
      </c>
      <c r="L21" s="4" t="s">
        <v>30</v>
      </c>
      <c r="M21" s="1">
        <f>6!M29+6!M43</f>
        <v>0</v>
      </c>
      <c r="N21" s="76">
        <f>6!N29+6!N43</f>
        <v>0</v>
      </c>
      <c r="O21" s="76">
        <f>6!O29+6!O43</f>
        <v>0</v>
      </c>
      <c r="P21" s="138">
        <f t="shared" si="0"/>
        <v>0</v>
      </c>
      <c r="Q21" s="67"/>
    </row>
    <row r="22" spans="1:17" ht="13.5" customHeight="1">
      <c r="A22" s="76">
        <f>4!A25+4!A40+5!A23+5!A38+6!A18+6!A44</f>
        <v>16.61</v>
      </c>
      <c r="B22" s="1">
        <f>4!B25+4!B40+5!B23+5!B38+6!B18+6!B44</f>
        <v>54.09</v>
      </c>
      <c r="C22" s="1">
        <f>4!C25+4!C40+5!C23+5!C38+6!C18+6!C44</f>
        <v>6.5</v>
      </c>
      <c r="D22" s="1">
        <f>4!D25+4!D40+5!D23+5!D38+6!D18+6!D44</f>
        <v>12</v>
      </c>
      <c r="E22" s="1">
        <f>4!E25+4!E40+5!E23+5!E38+6!E18+6!E44</f>
        <v>51</v>
      </c>
      <c r="F22" s="1">
        <f>4!F25+4!F40+5!F23+5!F38+6!F18+6!F44</f>
        <v>56.1</v>
      </c>
      <c r="G22" s="1">
        <f>4!G25+4!G40+5!G23+5!G38+6!G18+6!G44</f>
        <v>12</v>
      </c>
      <c r="H22" s="1">
        <f>4!H25+4!H40+5!H23+5!H38+6!H18+6!H44</f>
        <v>51</v>
      </c>
      <c r="I22" s="1">
        <f>4!I25+4!I40+5!I23+5!I38+6!I18+6!I44</f>
        <v>56.1</v>
      </c>
      <c r="J22" s="5" t="s">
        <v>31</v>
      </c>
      <c r="K22" s="3" t="s">
        <v>10</v>
      </c>
      <c r="L22" s="4" t="s">
        <v>32</v>
      </c>
      <c r="M22" s="1">
        <f>4!M25+4!M40+5!M23+5!M38+6!M18+6!M44</f>
        <v>12</v>
      </c>
      <c r="N22" s="1">
        <f>4!N25+4!N40+5!N23+5!N38+6!N18+6!N44</f>
        <v>52.15</v>
      </c>
      <c r="O22" s="1">
        <f>4!O25+4!O40+5!O23+5!O38+6!O18+6!O44</f>
        <v>0</v>
      </c>
      <c r="P22" s="138">
        <f t="shared" si="0"/>
        <v>64.15</v>
      </c>
      <c r="Q22" s="67"/>
    </row>
    <row r="23" spans="1:17" ht="13.5" customHeight="1">
      <c r="A23" s="76">
        <f>4!A26+4!A41+5!A39+6!A45</f>
        <v>1.2999999999999998</v>
      </c>
      <c r="B23" s="76">
        <f>4!B26+4!B41+5!B39+6!B45</f>
        <v>19.39</v>
      </c>
      <c r="C23" s="76">
        <f>4!C26+4!C41+5!C39+6!C45</f>
        <v>0</v>
      </c>
      <c r="D23" s="76">
        <f>4!D26+4!D41+5!D39+6!D45</f>
        <v>5.4</v>
      </c>
      <c r="E23" s="76">
        <f>4!E26+4!E41+5!E39+6!E45</f>
        <v>7.5</v>
      </c>
      <c r="F23" s="76">
        <f>4!F26+4!F41+5!F39+6!F45</f>
        <v>0</v>
      </c>
      <c r="G23" s="76">
        <f>4!G26+4!G41+5!G39+6!G45</f>
        <v>5.4</v>
      </c>
      <c r="H23" s="76">
        <f>4!H26+4!H41+5!H39+6!H45</f>
        <v>7.5</v>
      </c>
      <c r="I23" s="76">
        <f>4!I26+4!I41+5!I39+6!I45</f>
        <v>0</v>
      </c>
      <c r="J23" s="5" t="s">
        <v>33</v>
      </c>
      <c r="K23" s="3" t="s">
        <v>10</v>
      </c>
      <c r="L23" s="4" t="s">
        <v>34</v>
      </c>
      <c r="M23" s="1">
        <f>4!M26+4!M41+5!M39+6!M45</f>
        <v>5.4</v>
      </c>
      <c r="N23" s="76">
        <f>4!N26+4!N41+5!N39+6!N45</f>
        <v>8</v>
      </c>
      <c r="O23" s="76">
        <f>4!O26+4!O41+5!O39+6!O45</f>
        <v>0</v>
      </c>
      <c r="P23" s="138">
        <f t="shared" si="0"/>
        <v>13.4</v>
      </c>
      <c r="Q23" s="67"/>
    </row>
    <row r="24" spans="1:17" ht="13.5" customHeight="1">
      <c r="A24" s="76">
        <f>4!A42+5!A24+5!A40+6!A46</f>
        <v>4.449999999999999</v>
      </c>
      <c r="B24" s="76">
        <f>4!B42+5!B24+5!B40+6!B46</f>
        <v>0</v>
      </c>
      <c r="C24" s="76">
        <f>4!C42+5!C24+5!C40+6!C46</f>
        <v>0</v>
      </c>
      <c r="D24" s="76">
        <f>4!D42+5!D24+5!D40+6!D46</f>
        <v>5.5</v>
      </c>
      <c r="E24" s="76">
        <f>4!E42+5!E24+5!E40+6!E46</f>
        <v>0</v>
      </c>
      <c r="F24" s="76">
        <f>4!F42+5!F24+5!F40+6!F46</f>
        <v>0</v>
      </c>
      <c r="G24" s="76">
        <f>4!G42+5!G24+5!G40+6!G46</f>
        <v>5.5</v>
      </c>
      <c r="H24" s="76">
        <f>4!H42+5!H24+5!H40+6!H46</f>
        <v>0</v>
      </c>
      <c r="I24" s="76">
        <f>4!I42+5!I24+5!I40+6!I46</f>
        <v>0</v>
      </c>
      <c r="J24" s="5" t="s">
        <v>35</v>
      </c>
      <c r="K24" s="3" t="s">
        <v>10</v>
      </c>
      <c r="L24" s="4" t="s">
        <v>36</v>
      </c>
      <c r="M24" s="1">
        <f>4!M42+5!M24+5!M40+6!M46</f>
        <v>5.5</v>
      </c>
      <c r="N24" s="76">
        <f>4!N42+5!N24+5!N40+6!N46</f>
        <v>0</v>
      </c>
      <c r="O24" s="76">
        <f>4!O42+5!O24+5!O40+6!O46</f>
        <v>0</v>
      </c>
      <c r="P24" s="138">
        <f t="shared" si="0"/>
        <v>5.5</v>
      </c>
      <c r="Q24" s="67"/>
    </row>
    <row r="25" spans="1:17" s="97" customFormat="1" ht="13.5" customHeight="1">
      <c r="A25" s="104">
        <f aca="true" t="shared" si="1" ref="A25:I25">SUM(A10:A24)</f>
        <v>3608.0299999999997</v>
      </c>
      <c r="B25" s="105">
        <f t="shared" si="1"/>
        <v>3946.09</v>
      </c>
      <c r="C25" s="105">
        <f t="shared" si="1"/>
        <v>6.5</v>
      </c>
      <c r="D25" s="105">
        <f t="shared" si="1"/>
        <v>4747.549999999999</v>
      </c>
      <c r="E25" s="105">
        <f t="shared" si="1"/>
        <v>5229.9</v>
      </c>
      <c r="F25" s="105">
        <f t="shared" si="1"/>
        <v>56.1</v>
      </c>
      <c r="G25" s="105">
        <f t="shared" si="1"/>
        <v>4929.249999999999</v>
      </c>
      <c r="H25" s="105">
        <f t="shared" si="1"/>
        <v>5479.9</v>
      </c>
      <c r="I25" s="105">
        <f t="shared" si="1"/>
        <v>56.1</v>
      </c>
      <c r="J25" s="106" t="s">
        <v>178</v>
      </c>
      <c r="K25" s="107"/>
      <c r="L25" s="108"/>
      <c r="M25" s="105">
        <f>SUM(M10:M24)</f>
        <v>4245.900000000001</v>
      </c>
      <c r="N25" s="105">
        <f>SUM(N10:N24)</f>
        <v>5229.899999999999</v>
      </c>
      <c r="O25" s="105">
        <f>SUM(O10:O24)</f>
        <v>0</v>
      </c>
      <c r="P25" s="139">
        <f t="shared" si="0"/>
        <v>9475.8</v>
      </c>
      <c r="Q25" s="142"/>
    </row>
    <row r="26" spans="1:17" ht="13.5" customHeight="1">
      <c r="A26" s="114"/>
      <c r="B26" s="114"/>
      <c r="C26" s="114"/>
      <c r="D26" s="114"/>
      <c r="E26" s="114"/>
      <c r="F26" s="114"/>
      <c r="G26" s="114"/>
      <c r="H26" s="196" t="s">
        <v>174</v>
      </c>
      <c r="I26" s="197"/>
      <c r="J26" s="197"/>
      <c r="K26" s="197"/>
      <c r="L26" s="197"/>
      <c r="M26" s="114"/>
      <c r="N26" s="114"/>
      <c r="O26" s="114"/>
      <c r="P26" s="11"/>
      <c r="Q26" s="67"/>
    </row>
    <row r="27" spans="1:17" ht="13.5" customHeight="1">
      <c r="A27" s="109">
        <f>'11'!A16</f>
        <v>32.55</v>
      </c>
      <c r="B27" s="109">
        <f>'11'!B16</f>
        <v>0.09</v>
      </c>
      <c r="C27" s="109">
        <f>'11'!C16</f>
        <v>0</v>
      </c>
      <c r="D27" s="109">
        <f>'11'!D16</f>
        <v>35</v>
      </c>
      <c r="E27" s="109">
        <f>'11'!E16</f>
        <v>5</v>
      </c>
      <c r="F27" s="109">
        <f>'11'!F16</f>
        <v>0</v>
      </c>
      <c r="G27" s="109">
        <f>'11'!G16</f>
        <v>35</v>
      </c>
      <c r="H27" s="109">
        <f>'11'!H16</f>
        <v>12.05</v>
      </c>
      <c r="I27" s="109">
        <f>'11'!I16</f>
        <v>0</v>
      </c>
      <c r="J27" s="110" t="s">
        <v>9</v>
      </c>
      <c r="K27" s="111" t="s">
        <v>10</v>
      </c>
      <c r="L27" s="112" t="s">
        <v>11</v>
      </c>
      <c r="M27" s="113">
        <f>'11'!M16</f>
        <v>35.5</v>
      </c>
      <c r="N27" s="109">
        <f>'11'!N16</f>
        <v>25.98</v>
      </c>
      <c r="O27" s="109">
        <f>'11'!O16</f>
        <v>0</v>
      </c>
      <c r="P27" s="140">
        <f aca="true" t="shared" si="2" ref="P27:P38">SUM(M27:O27)</f>
        <v>61.480000000000004</v>
      </c>
      <c r="Q27" s="67"/>
    </row>
    <row r="28" spans="1:17" ht="13.5" customHeight="1">
      <c r="A28" s="34">
        <f>'11'!A17</f>
        <v>2.05</v>
      </c>
      <c r="B28" s="34">
        <f>'11'!B17</f>
        <v>0.35</v>
      </c>
      <c r="C28" s="34">
        <f>'11'!C17</f>
        <v>0</v>
      </c>
      <c r="D28" s="34">
        <f>'11'!D17</f>
        <v>3</v>
      </c>
      <c r="E28" s="34">
        <f>'11'!E17</f>
        <v>5</v>
      </c>
      <c r="F28" s="34">
        <f>'11'!F17</f>
        <v>0</v>
      </c>
      <c r="G28" s="34">
        <f>'11'!G17</f>
        <v>3</v>
      </c>
      <c r="H28" s="34">
        <f>'11'!H17</f>
        <v>5</v>
      </c>
      <c r="I28" s="34">
        <f>'11'!I17</f>
        <v>0</v>
      </c>
      <c r="J28" s="5" t="s">
        <v>12</v>
      </c>
      <c r="K28" s="3" t="s">
        <v>10</v>
      </c>
      <c r="L28" s="4" t="s">
        <v>13</v>
      </c>
      <c r="M28" s="35">
        <f>'11'!M17</f>
        <v>5</v>
      </c>
      <c r="N28" s="34">
        <f>'11'!N17</f>
        <v>5</v>
      </c>
      <c r="O28" s="34">
        <f>'11'!O17</f>
        <v>0</v>
      </c>
      <c r="P28" s="78">
        <f t="shared" si="2"/>
        <v>10</v>
      </c>
      <c r="Q28" s="67"/>
    </row>
    <row r="29" spans="1:17" ht="13.5" customHeight="1">
      <c r="A29" s="34">
        <f>'11'!A18</f>
        <v>1</v>
      </c>
      <c r="B29" s="34">
        <f>'11'!B18</f>
        <v>2.89</v>
      </c>
      <c r="C29" s="34">
        <f>'11'!C18</f>
        <v>0</v>
      </c>
      <c r="D29" s="34">
        <f>'11'!D18</f>
        <v>1</v>
      </c>
      <c r="E29" s="34">
        <f>'11'!E18</f>
        <v>3</v>
      </c>
      <c r="F29" s="34">
        <f>'11'!F18</f>
        <v>0</v>
      </c>
      <c r="G29" s="34">
        <f>'11'!G18</f>
        <v>1</v>
      </c>
      <c r="H29" s="34">
        <f>'11'!H18</f>
        <v>3</v>
      </c>
      <c r="I29" s="34">
        <f>'11'!I18</f>
        <v>0</v>
      </c>
      <c r="J29" s="5" t="s">
        <v>14</v>
      </c>
      <c r="K29" s="3" t="s">
        <v>10</v>
      </c>
      <c r="L29" s="4" t="s">
        <v>15</v>
      </c>
      <c r="M29" s="35">
        <f>'11'!M18</f>
        <v>3</v>
      </c>
      <c r="N29" s="34">
        <f>'11'!N18</f>
        <v>3</v>
      </c>
      <c r="O29" s="34">
        <f>'11'!O18</f>
        <v>0</v>
      </c>
      <c r="P29" s="78">
        <f t="shared" si="2"/>
        <v>6</v>
      </c>
      <c r="Q29" s="67"/>
    </row>
    <row r="30" spans="1:17" ht="13.5" customHeight="1">
      <c r="A30" s="34">
        <f>'11'!A19</f>
        <v>0.2</v>
      </c>
      <c r="B30" s="34">
        <f>'11'!B19</f>
        <v>2</v>
      </c>
      <c r="C30" s="34">
        <f>'11'!C19</f>
        <v>0</v>
      </c>
      <c r="D30" s="34">
        <f>'11'!D19</f>
        <v>2</v>
      </c>
      <c r="E30" s="34">
        <f>'11'!E19</f>
        <v>2.5</v>
      </c>
      <c r="F30" s="34">
        <f>'11'!F19</f>
        <v>0</v>
      </c>
      <c r="G30" s="34">
        <f>'11'!G19</f>
        <v>2</v>
      </c>
      <c r="H30" s="34">
        <f>'11'!H19</f>
        <v>2.5</v>
      </c>
      <c r="I30" s="34">
        <f>'11'!I19</f>
        <v>0</v>
      </c>
      <c r="J30" s="5" t="s">
        <v>16</v>
      </c>
      <c r="K30" s="3" t="s">
        <v>10</v>
      </c>
      <c r="L30" s="4" t="s">
        <v>17</v>
      </c>
      <c r="M30" s="35">
        <f>'11'!M19</f>
        <v>2</v>
      </c>
      <c r="N30" s="34">
        <f>'11'!N19</f>
        <v>2.5</v>
      </c>
      <c r="O30" s="34">
        <f>'11'!O19</f>
        <v>0</v>
      </c>
      <c r="P30" s="78">
        <f t="shared" si="2"/>
        <v>4.5</v>
      </c>
      <c r="Q30" s="67"/>
    </row>
    <row r="31" spans="1:17" ht="13.5" customHeight="1">
      <c r="A31" s="34">
        <f>'11'!A20</f>
        <v>1.1</v>
      </c>
      <c r="B31" s="34">
        <f>'11'!B20</f>
        <v>11.67</v>
      </c>
      <c r="C31" s="34">
        <f>'11'!C20</f>
        <v>0</v>
      </c>
      <c r="D31" s="34">
        <f>'11'!D20</f>
        <v>2</v>
      </c>
      <c r="E31" s="34">
        <f>'11'!E20</f>
        <v>10</v>
      </c>
      <c r="F31" s="34">
        <f>'11'!F20</f>
        <v>0</v>
      </c>
      <c r="G31" s="34">
        <f>'11'!G20</f>
        <v>2</v>
      </c>
      <c r="H31" s="34">
        <f>'11'!H20</f>
        <v>10</v>
      </c>
      <c r="I31" s="34">
        <f>'11'!I20</f>
        <v>0</v>
      </c>
      <c r="J31" s="5" t="s">
        <v>18</v>
      </c>
      <c r="K31" s="3" t="s">
        <v>10</v>
      </c>
      <c r="L31" s="4" t="s">
        <v>19</v>
      </c>
      <c r="M31" s="35">
        <f>'11'!M20</f>
        <v>2</v>
      </c>
      <c r="N31" s="34">
        <f>'11'!N20</f>
        <v>10</v>
      </c>
      <c r="O31" s="34">
        <f>'11'!O20</f>
        <v>0</v>
      </c>
      <c r="P31" s="78">
        <f t="shared" si="2"/>
        <v>12</v>
      </c>
      <c r="Q31" s="67"/>
    </row>
    <row r="32" spans="1:17" ht="13.5" customHeight="1">
      <c r="A32" s="34">
        <f>'11'!A21</f>
        <v>0</v>
      </c>
      <c r="B32" s="34">
        <f>'11'!B21</f>
        <v>0.84</v>
      </c>
      <c r="C32" s="34">
        <f>'11'!C21</f>
        <v>0</v>
      </c>
      <c r="D32" s="34">
        <f>'11'!D21</f>
        <v>0</v>
      </c>
      <c r="E32" s="34">
        <f>'11'!E21</f>
        <v>2.5</v>
      </c>
      <c r="F32" s="34">
        <f>'11'!F21</f>
        <v>0</v>
      </c>
      <c r="G32" s="34">
        <f>'11'!G21</f>
        <v>0</v>
      </c>
      <c r="H32" s="34">
        <f>'11'!H21</f>
        <v>2.5</v>
      </c>
      <c r="I32" s="34">
        <f>'11'!I21</f>
        <v>0</v>
      </c>
      <c r="J32" s="5" t="s">
        <v>20</v>
      </c>
      <c r="K32" s="3" t="s">
        <v>10</v>
      </c>
      <c r="L32" s="4" t="s">
        <v>21</v>
      </c>
      <c r="M32" s="35">
        <f>'11'!M21</f>
        <v>1</v>
      </c>
      <c r="N32" s="34">
        <f>'11'!N21</f>
        <v>2.52</v>
      </c>
      <c r="O32" s="34">
        <f>'11'!O21</f>
        <v>0</v>
      </c>
      <c r="P32" s="78">
        <f t="shared" si="2"/>
        <v>3.52</v>
      </c>
      <c r="Q32" s="67"/>
    </row>
    <row r="33" spans="1:17" ht="13.5" customHeight="1">
      <c r="A33" s="34">
        <f>'11'!A22</f>
        <v>0.1</v>
      </c>
      <c r="B33" s="35">
        <f>'11'!B22</f>
        <v>0</v>
      </c>
      <c r="C33" s="35">
        <f>'11'!C22</f>
        <v>0</v>
      </c>
      <c r="D33" s="35">
        <f>'11'!D22</f>
        <v>0</v>
      </c>
      <c r="E33" s="35">
        <f>'11'!E22</f>
        <v>0</v>
      </c>
      <c r="F33" s="35">
        <f>'11'!F22</f>
        <v>0</v>
      </c>
      <c r="G33" s="35">
        <f>'11'!G22</f>
        <v>0</v>
      </c>
      <c r="H33" s="35">
        <f>'11'!H22</f>
        <v>0</v>
      </c>
      <c r="I33" s="35">
        <f>'11'!I22</f>
        <v>0</v>
      </c>
      <c r="J33" s="5" t="s">
        <v>22</v>
      </c>
      <c r="K33" s="3" t="s">
        <v>10</v>
      </c>
      <c r="L33" s="4" t="s">
        <v>23</v>
      </c>
      <c r="M33" s="35">
        <f>'11'!M22</f>
        <v>0</v>
      </c>
      <c r="N33" s="35">
        <f>'11'!N22</f>
        <v>19</v>
      </c>
      <c r="O33" s="35">
        <f>'11'!O22</f>
        <v>0</v>
      </c>
      <c r="P33" s="78">
        <f t="shared" si="2"/>
        <v>19</v>
      </c>
      <c r="Q33" s="67"/>
    </row>
    <row r="34" spans="1:17" ht="13.5" customHeight="1">
      <c r="A34" s="34">
        <f>'11'!A23</f>
        <v>0</v>
      </c>
      <c r="B34" s="34">
        <f>'11'!B23</f>
        <v>2.63</v>
      </c>
      <c r="C34" s="34">
        <f>'11'!C23</f>
        <v>0</v>
      </c>
      <c r="D34" s="34">
        <f>'11'!D23</f>
        <v>1</v>
      </c>
      <c r="E34" s="34">
        <f>'11'!E23</f>
        <v>2</v>
      </c>
      <c r="F34" s="34">
        <f>'11'!F23</f>
        <v>0</v>
      </c>
      <c r="G34" s="34">
        <f>'11'!G23</f>
        <v>1</v>
      </c>
      <c r="H34" s="34">
        <f>'11'!H23</f>
        <v>2</v>
      </c>
      <c r="I34" s="34">
        <f>'11'!I23</f>
        <v>0</v>
      </c>
      <c r="J34" s="5" t="s">
        <v>24</v>
      </c>
      <c r="K34" s="3" t="s">
        <v>10</v>
      </c>
      <c r="L34" s="4" t="s">
        <v>25</v>
      </c>
      <c r="M34" s="35">
        <f>'11'!M23</f>
        <v>1</v>
      </c>
      <c r="N34" s="34">
        <f>'11'!N23</f>
        <v>5</v>
      </c>
      <c r="O34" s="34">
        <f>'11'!O23</f>
        <v>0</v>
      </c>
      <c r="P34" s="78">
        <f t="shared" si="2"/>
        <v>6</v>
      </c>
      <c r="Q34" s="67"/>
    </row>
    <row r="35" spans="1:17" ht="13.5" customHeight="1">
      <c r="A35" s="34">
        <f>'11'!A24</f>
        <v>10</v>
      </c>
      <c r="B35" s="34">
        <f>'11'!B24</f>
        <v>1</v>
      </c>
      <c r="C35" s="34">
        <f>'11'!C24</f>
        <v>0</v>
      </c>
      <c r="D35" s="34">
        <f>'11'!D24</f>
        <v>0</v>
      </c>
      <c r="E35" s="34">
        <f>'11'!E24</f>
        <v>1</v>
      </c>
      <c r="F35" s="34">
        <f>'11'!F24</f>
        <v>0</v>
      </c>
      <c r="G35" s="34">
        <f>'11'!G24</f>
        <v>0</v>
      </c>
      <c r="H35" s="34">
        <f>'11'!H24</f>
        <v>1</v>
      </c>
      <c r="I35" s="34">
        <f>'11'!I24</f>
        <v>0</v>
      </c>
      <c r="J35" s="5" t="s">
        <v>26</v>
      </c>
      <c r="K35" s="3" t="s">
        <v>10</v>
      </c>
      <c r="L35" s="4" t="s">
        <v>27</v>
      </c>
      <c r="M35" s="35">
        <f>'11'!M24</f>
        <v>0</v>
      </c>
      <c r="N35" s="34">
        <f>'11'!N24</f>
        <v>2</v>
      </c>
      <c r="O35" s="34">
        <f>'11'!O24</f>
        <v>0</v>
      </c>
      <c r="P35" s="78">
        <f t="shared" si="2"/>
        <v>2</v>
      </c>
      <c r="Q35" s="67"/>
    </row>
    <row r="36" spans="1:17" ht="13.5" customHeight="1">
      <c r="A36" s="34">
        <f>'11'!A25+'11'!A31+'11'!A36+'11'!A41+'12'!A28+'12'!A16+'12'!A20+'12'!A24+'12'!A33+'12'!A37</f>
        <v>3</v>
      </c>
      <c r="B36" s="35">
        <f>'11'!B25+'11'!B31+'11'!B36+'11'!B41+'12'!B28+'12'!B16+'12'!B20+'12'!B24+'12'!B33+'12'!B37</f>
        <v>9.87</v>
      </c>
      <c r="C36" s="35">
        <f>'11'!C25+'11'!C31+'11'!C36+'11'!C41+'12'!C28+'12'!C16+'12'!C20+'12'!C24+'12'!C33+'12'!C37</f>
        <v>3839.79</v>
      </c>
      <c r="D36" s="35">
        <f>'11'!D25+'11'!D31+'11'!D36+'11'!D41+'12'!D28+'12'!D16+'12'!D20+'12'!D24+'12'!D33+'12'!D37</f>
        <v>10</v>
      </c>
      <c r="E36" s="35">
        <f>'11'!E25+'11'!E31+'11'!E36+'11'!E41+'12'!E28+'12'!E16+'12'!E20+'12'!E24+'12'!E33+'12'!E37</f>
        <v>473.41999999999996</v>
      </c>
      <c r="F36" s="35">
        <f>'11'!F25+'11'!F31+'11'!F36+'11'!F41+'12'!F28+'12'!F16+'12'!F20+'12'!F24+'12'!F33+'12'!F37</f>
        <v>987.19</v>
      </c>
      <c r="G36" s="35">
        <f>'11'!G25+'11'!G31+'11'!G36+'11'!G41+'12'!G28+'12'!G16+'12'!G20+'12'!G24+'12'!G33+'12'!G37</f>
        <v>10</v>
      </c>
      <c r="H36" s="35">
        <f>'11'!H25+'11'!H31+'11'!H36+'11'!H41+'12'!H28+'12'!H16+'12'!H20+'12'!H24+'12'!H33+'12'!H37</f>
        <v>515.0699999999999</v>
      </c>
      <c r="I36" s="35">
        <f>'11'!I25+'11'!I31+'11'!I36+'11'!I41+'12'!I28+'12'!I16+'12'!I20+'12'!I24+'12'!I33+'12'!I37</f>
        <v>5656.46</v>
      </c>
      <c r="J36" s="5" t="s">
        <v>29</v>
      </c>
      <c r="K36" s="3" t="s">
        <v>10</v>
      </c>
      <c r="L36" s="4" t="s">
        <v>30</v>
      </c>
      <c r="M36" s="35">
        <f>'11'!M25+'11'!M31+'11'!M36+'11'!M41+'12'!M28+'12'!M16+'12'!M20+'12'!M24+'12'!M33+'12'!M37</f>
        <v>10</v>
      </c>
      <c r="N36" s="35">
        <f>'11'!N25+'11'!N31+'11'!N36+'11'!N41+'12'!N28+'12'!N16+'12'!N20+'12'!N24+'12'!N33+'12'!N37</f>
        <v>200</v>
      </c>
      <c r="O36" s="35">
        <f>'11'!O25+'11'!O31+'11'!O36+'11'!O41+'12'!O28+'12'!O16+'12'!O20+'12'!O24+'12'!O33+'12'!O37</f>
        <v>0</v>
      </c>
      <c r="P36" s="78">
        <f t="shared" si="2"/>
        <v>210</v>
      </c>
      <c r="Q36" s="67"/>
    </row>
    <row r="37" spans="1:17" ht="13.5" customHeight="1">
      <c r="A37" s="34">
        <f>'11'!A26+'11'!A32+'12'!A29</f>
        <v>0</v>
      </c>
      <c r="B37" s="34">
        <f>'11'!B26+'11'!B32+'12'!B29</f>
        <v>7.1</v>
      </c>
      <c r="C37" s="34">
        <f>'11'!C26+'11'!C32+'12'!C29</f>
        <v>3.26</v>
      </c>
      <c r="D37" s="34">
        <f>'11'!D26+'11'!D32+'12'!D29</f>
        <v>3</v>
      </c>
      <c r="E37" s="34">
        <f>'11'!E26+'11'!E32+'12'!E29</f>
        <v>12</v>
      </c>
      <c r="F37" s="34">
        <f>'11'!F26+'11'!F32+'12'!F29</f>
        <v>9.200000000000001</v>
      </c>
      <c r="G37" s="34">
        <f>'11'!G26+'11'!G32+'12'!G29</f>
        <v>3</v>
      </c>
      <c r="H37" s="34">
        <f>'11'!H26+'11'!H32+'12'!H29</f>
        <v>12</v>
      </c>
      <c r="I37" s="34">
        <f>'11'!I26+'11'!I32+'12'!I29</f>
        <v>24.42</v>
      </c>
      <c r="J37" s="5" t="s">
        <v>31</v>
      </c>
      <c r="K37" s="3" t="s">
        <v>10</v>
      </c>
      <c r="L37" s="4" t="s">
        <v>32</v>
      </c>
      <c r="M37" s="35">
        <f>'11'!M26+'11'!M32+'12'!M29</f>
        <v>3</v>
      </c>
      <c r="N37" s="34">
        <f>'11'!N26+'11'!N32+'12'!N29</f>
        <v>50</v>
      </c>
      <c r="O37" s="34">
        <f>'11'!O26+'11'!O32+'12'!O29</f>
        <v>0</v>
      </c>
      <c r="P37" s="78">
        <f t="shared" si="2"/>
        <v>53</v>
      </c>
      <c r="Q37" s="67"/>
    </row>
    <row r="38" spans="1:17" ht="13.5" customHeight="1">
      <c r="A38" s="34">
        <f>'11'!A27</f>
        <v>0</v>
      </c>
      <c r="B38" s="35">
        <f>'11'!B27</f>
        <v>0</v>
      </c>
      <c r="C38" s="35">
        <f>'11'!C27</f>
        <v>0</v>
      </c>
      <c r="D38" s="35">
        <f>'11'!D27</f>
        <v>0</v>
      </c>
      <c r="E38" s="35">
        <f>'11'!E27</f>
        <v>0</v>
      </c>
      <c r="F38" s="35">
        <f>'11'!F27</f>
        <v>0</v>
      </c>
      <c r="G38" s="35">
        <f>'11'!G27</f>
        <v>0</v>
      </c>
      <c r="H38" s="35">
        <f>'11'!H27</f>
        <v>0</v>
      </c>
      <c r="I38" s="35">
        <f>'11'!I27</f>
        <v>0</v>
      </c>
      <c r="J38" s="5" t="s">
        <v>35</v>
      </c>
      <c r="K38" s="3" t="s">
        <v>10</v>
      </c>
      <c r="L38" s="4" t="s">
        <v>36</v>
      </c>
      <c r="M38" s="35">
        <f>'11'!M27</f>
        <v>0</v>
      </c>
      <c r="N38" s="35">
        <f>'11'!N27</f>
        <v>25</v>
      </c>
      <c r="O38" s="35">
        <f>'11'!O27</f>
        <v>0</v>
      </c>
      <c r="P38" s="78">
        <f t="shared" si="2"/>
        <v>25</v>
      </c>
      <c r="Q38" s="67"/>
    </row>
    <row r="39" spans="1:17" s="97" customFormat="1" ht="13.5" customHeight="1">
      <c r="A39" s="6">
        <f aca="true" t="shared" si="3" ref="A39:I39">SUM(A27:A38)</f>
        <v>50</v>
      </c>
      <c r="B39" s="7">
        <f t="shared" si="3"/>
        <v>38.44</v>
      </c>
      <c r="C39" s="7">
        <f t="shared" si="3"/>
        <v>3843.05</v>
      </c>
      <c r="D39" s="7">
        <f t="shared" si="3"/>
        <v>57</v>
      </c>
      <c r="E39" s="7">
        <f t="shared" si="3"/>
        <v>516.42</v>
      </c>
      <c r="F39" s="7">
        <f t="shared" si="3"/>
        <v>996.3900000000001</v>
      </c>
      <c r="G39" s="7">
        <f t="shared" si="3"/>
        <v>57</v>
      </c>
      <c r="H39" s="7">
        <f t="shared" si="3"/>
        <v>565.1199999999999</v>
      </c>
      <c r="I39" s="7">
        <f t="shared" si="3"/>
        <v>5680.88</v>
      </c>
      <c r="J39" s="98" t="s">
        <v>179</v>
      </c>
      <c r="K39" s="9"/>
      <c r="L39" s="10"/>
      <c r="M39" s="7">
        <f>SUM(M27:M38)</f>
        <v>62.5</v>
      </c>
      <c r="N39" s="7">
        <f>SUM(N27:N38)</f>
        <v>350</v>
      </c>
      <c r="O39" s="7">
        <f>SUM(O27:O38)</f>
        <v>0</v>
      </c>
      <c r="P39" s="141">
        <f>SUM(M39:O39)</f>
        <v>412.5</v>
      </c>
      <c r="Q39" s="142"/>
    </row>
    <row r="40" spans="1:17" ht="13.5" customHeight="1">
      <c r="A40" s="6">
        <f>A39+A25</f>
        <v>3658.0299999999997</v>
      </c>
      <c r="B40" s="6">
        <f aca="true" t="shared" si="4" ref="B40:I40">B39+B25</f>
        <v>3984.53</v>
      </c>
      <c r="C40" s="6">
        <f t="shared" si="4"/>
        <v>3849.55</v>
      </c>
      <c r="D40" s="6">
        <f t="shared" si="4"/>
        <v>4804.549999999999</v>
      </c>
      <c r="E40" s="6">
        <f t="shared" si="4"/>
        <v>5746.32</v>
      </c>
      <c r="F40" s="6">
        <f t="shared" si="4"/>
        <v>1052.49</v>
      </c>
      <c r="G40" s="6">
        <f t="shared" si="4"/>
        <v>4986.249999999999</v>
      </c>
      <c r="H40" s="6">
        <f t="shared" si="4"/>
        <v>6045.0199999999995</v>
      </c>
      <c r="I40" s="6">
        <f t="shared" si="4"/>
        <v>5736.9800000000005</v>
      </c>
      <c r="J40" s="8" t="s">
        <v>42</v>
      </c>
      <c r="K40" s="9"/>
      <c r="L40" s="10"/>
      <c r="M40" s="7">
        <f>M39+M25</f>
        <v>4308.400000000001</v>
      </c>
      <c r="N40" s="6">
        <f>N39+N25</f>
        <v>5579.899999999999</v>
      </c>
      <c r="O40" s="6">
        <f>O39+O25</f>
        <v>0</v>
      </c>
      <c r="P40" s="138">
        <f>P39+P25</f>
        <v>9888.3</v>
      </c>
      <c r="Q40" s="67"/>
    </row>
    <row r="41" ht="15" customHeight="1">
      <c r="Q41" s="67"/>
    </row>
    <row r="42" ht="15" customHeight="1">
      <c r="Q42" s="6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5">
    <mergeCell ref="A1:P1"/>
    <mergeCell ref="A2:P2"/>
    <mergeCell ref="A3:P3"/>
    <mergeCell ref="A4:P4"/>
    <mergeCell ref="A7:C7"/>
    <mergeCell ref="D7:F7"/>
    <mergeCell ref="G7:I7"/>
    <mergeCell ref="J7:L9"/>
    <mergeCell ref="M7:P7"/>
    <mergeCell ref="A8:C8"/>
    <mergeCell ref="H6:L6"/>
    <mergeCell ref="H26:L26"/>
    <mergeCell ref="D8:F8"/>
    <mergeCell ref="G8:I8"/>
    <mergeCell ref="M8:P8"/>
  </mergeCells>
  <printOptions horizontalCentered="1"/>
  <pageMargins left="1" right="1" top="0.5" bottom="0.5" header="0.23" footer="0.17"/>
  <pageSetup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Zeros="0" zoomScalePageLayoutView="0" workbookViewId="0" topLeftCell="A1">
      <selection activeCell="A1" sqref="A1:IV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00390625" style="67" customWidth="1"/>
    <col min="7" max="8" width="9.57421875" style="67" customWidth="1"/>
    <col min="9" max="9" width="9.00390625" style="67" customWidth="1"/>
    <col min="10" max="10" width="4.7109375" style="67" customWidth="1"/>
    <col min="11" max="11" width="1.8515625" style="67" customWidth="1"/>
    <col min="12" max="12" width="33.8515625" style="67" customWidth="1"/>
    <col min="13" max="14" width="9.57421875" style="67" customWidth="1"/>
    <col min="15" max="15" width="9.28125" style="67" customWidth="1"/>
    <col min="16" max="16" width="9.57421875" style="67" customWidth="1"/>
  </cols>
  <sheetData>
    <row r="1" spans="1:16" ht="15">
      <c r="A1" s="178">
        <v>178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.7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5.7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15.75">
      <c r="A4" s="179" t="s">
        <v>40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6.5" customHeight="1">
      <c r="A5" s="17"/>
      <c r="B5" s="17"/>
      <c r="C5" s="84"/>
      <c r="D5" s="84"/>
      <c r="E5" s="84"/>
      <c r="F5" s="84"/>
      <c r="G5" s="84"/>
      <c r="H5" s="84"/>
      <c r="I5" s="84"/>
      <c r="J5" s="16" t="s">
        <v>43</v>
      </c>
      <c r="K5" s="84"/>
      <c r="L5" s="84"/>
      <c r="M5" s="84"/>
      <c r="N5" s="84"/>
      <c r="O5" s="84"/>
      <c r="P5" s="81" t="s">
        <v>152</v>
      </c>
    </row>
    <row r="6" spans="1:16" ht="15" customHeight="1">
      <c r="A6" s="180" t="s">
        <v>191</v>
      </c>
      <c r="B6" s="180"/>
      <c r="C6" s="181"/>
      <c r="D6" s="182" t="s">
        <v>3</v>
      </c>
      <c r="E6" s="183"/>
      <c r="F6" s="184"/>
      <c r="G6" s="182" t="s">
        <v>4</v>
      </c>
      <c r="H6" s="183"/>
      <c r="I6" s="184"/>
      <c r="J6" s="185" t="s">
        <v>5</v>
      </c>
      <c r="K6" s="186"/>
      <c r="L6" s="187"/>
      <c r="M6" s="182" t="s">
        <v>3</v>
      </c>
      <c r="N6" s="183"/>
      <c r="O6" s="183"/>
      <c r="P6" s="183"/>
    </row>
    <row r="7" spans="1:16" ht="15" customHeight="1">
      <c r="A7" s="174" t="s">
        <v>6</v>
      </c>
      <c r="B7" s="174"/>
      <c r="C7" s="175"/>
      <c r="D7" s="173" t="s">
        <v>167</v>
      </c>
      <c r="E7" s="174"/>
      <c r="F7" s="175"/>
      <c r="G7" s="173" t="s">
        <v>167</v>
      </c>
      <c r="H7" s="174"/>
      <c r="I7" s="175"/>
      <c r="J7" s="188"/>
      <c r="K7" s="189"/>
      <c r="L7" s="190"/>
      <c r="M7" s="176" t="s">
        <v>192</v>
      </c>
      <c r="N7" s="177"/>
      <c r="O7" s="177"/>
      <c r="P7" s="177"/>
    </row>
    <row r="8" spans="1:16" ht="25.5" customHeight="1">
      <c r="A8" s="99" t="s">
        <v>66</v>
      </c>
      <c r="B8" s="93" t="s">
        <v>7</v>
      </c>
      <c r="C8" s="86" t="s">
        <v>155</v>
      </c>
      <c r="D8" s="93" t="s">
        <v>66</v>
      </c>
      <c r="E8" s="93" t="s">
        <v>7</v>
      </c>
      <c r="F8" s="86" t="s">
        <v>155</v>
      </c>
      <c r="G8" s="93" t="s">
        <v>66</v>
      </c>
      <c r="H8" s="93" t="s">
        <v>7</v>
      </c>
      <c r="I8" s="86" t="s">
        <v>155</v>
      </c>
      <c r="J8" s="191"/>
      <c r="K8" s="192"/>
      <c r="L8" s="193"/>
      <c r="M8" s="93" t="s">
        <v>66</v>
      </c>
      <c r="N8" s="93" t="s">
        <v>7</v>
      </c>
      <c r="O8" s="86" t="s">
        <v>155</v>
      </c>
      <c r="P8" s="94" t="s">
        <v>8</v>
      </c>
    </row>
    <row r="9" spans="1:16" ht="15" customHeight="1">
      <c r="A9" s="76">
        <f>7!A16+7!A30+8!A16</f>
        <v>220.43</v>
      </c>
      <c r="B9" s="1">
        <f>7!B16+7!B30+8!B16</f>
        <v>231.97000000000003</v>
      </c>
      <c r="C9" s="1">
        <f>7!C16+7!C30+8!C16</f>
        <v>0</v>
      </c>
      <c r="D9" s="1">
        <f>7!D16+7!D30+8!D16</f>
        <v>294.25</v>
      </c>
      <c r="E9" s="1">
        <f>7!E16+7!E30+8!E16</f>
        <v>339.82</v>
      </c>
      <c r="F9" s="1">
        <f>7!F16+7!F30+8!F16</f>
        <v>0</v>
      </c>
      <c r="G9" s="1">
        <f>7!G16+7!G30+8!G16</f>
        <v>294.25</v>
      </c>
      <c r="H9" s="1">
        <f>7!H16+7!H30+8!H16</f>
        <v>339.82</v>
      </c>
      <c r="I9" s="1">
        <f>7!I16+7!I30+8!I16</f>
        <v>0</v>
      </c>
      <c r="J9" s="2" t="s">
        <v>9</v>
      </c>
      <c r="K9" s="3" t="s">
        <v>10</v>
      </c>
      <c r="L9" s="4" t="s">
        <v>11</v>
      </c>
      <c r="M9" s="1">
        <f>7!M16+7!M30+8!M16</f>
        <v>287</v>
      </c>
      <c r="N9" s="1">
        <f>7!N16+7!N30+8!N16</f>
        <v>350.5</v>
      </c>
      <c r="O9" s="1">
        <f>7!O16+7!O30+8!O16</f>
        <v>0</v>
      </c>
      <c r="P9" s="11">
        <f>SUM(M9:O9)</f>
        <v>637.5</v>
      </c>
    </row>
    <row r="10" spans="1:16" ht="15" customHeight="1">
      <c r="A10" s="76">
        <f>7!A17+7!A31+8!A17</f>
        <v>3</v>
      </c>
      <c r="B10" s="1">
        <f>7!B17+7!B31+8!B17</f>
        <v>7.109999999999999</v>
      </c>
      <c r="C10" s="1">
        <f>7!C17+7!C31+8!C17</f>
        <v>0</v>
      </c>
      <c r="D10" s="1">
        <f>7!D17+7!D31+8!D17</f>
        <v>2.6</v>
      </c>
      <c r="E10" s="1">
        <f>7!E17+7!E31+8!E17</f>
        <v>6.38</v>
      </c>
      <c r="F10" s="1">
        <f>7!F17+7!F31+8!F17</f>
        <v>0</v>
      </c>
      <c r="G10" s="1">
        <f>7!G17+7!G31+8!G17</f>
        <v>2.6</v>
      </c>
      <c r="H10" s="1">
        <f>7!H17+7!H31+8!H17</f>
        <v>6.38</v>
      </c>
      <c r="I10" s="1">
        <f>7!I17+7!I31+8!I17</f>
        <v>0</v>
      </c>
      <c r="J10" s="5" t="s">
        <v>12</v>
      </c>
      <c r="K10" s="3" t="s">
        <v>10</v>
      </c>
      <c r="L10" s="4" t="s">
        <v>13</v>
      </c>
      <c r="M10" s="1">
        <f>7!M17+7!M31+8!M17</f>
        <v>3.57</v>
      </c>
      <c r="N10" s="1">
        <f>7!N17+7!N31+8!N17</f>
        <v>9.879999999999999</v>
      </c>
      <c r="O10" s="1">
        <f>7!O17+7!O31+8!O17</f>
        <v>0</v>
      </c>
      <c r="P10" s="11">
        <f aca="true" t="shared" si="0" ref="P10:P23">SUM(M10:O10)</f>
        <v>13.45</v>
      </c>
    </row>
    <row r="11" spans="1:16" ht="15" customHeight="1">
      <c r="A11" s="76">
        <f>7!A18+7!A32+8!A18</f>
        <v>5.35</v>
      </c>
      <c r="B11" s="1">
        <f>7!B18+7!B32+8!B18</f>
        <v>4.97</v>
      </c>
      <c r="C11" s="1">
        <f>7!C18+7!C32+8!C18</f>
        <v>0</v>
      </c>
      <c r="D11" s="1">
        <f>7!D18+7!D32+8!D18</f>
        <v>4.5</v>
      </c>
      <c r="E11" s="1">
        <f>7!E18+7!E32+8!E18</f>
        <v>9</v>
      </c>
      <c r="F11" s="1">
        <f>7!F18+7!F32+8!F18</f>
        <v>0</v>
      </c>
      <c r="G11" s="1">
        <f>7!G18+7!G32+8!G18</f>
        <v>4.5</v>
      </c>
      <c r="H11" s="1">
        <f>7!H18+7!H32+8!H18</f>
        <v>9</v>
      </c>
      <c r="I11" s="1">
        <f>7!I18+7!I32+8!I18</f>
        <v>0</v>
      </c>
      <c r="J11" s="5" t="s">
        <v>14</v>
      </c>
      <c r="K11" s="3" t="s">
        <v>10</v>
      </c>
      <c r="L11" s="4" t="s">
        <v>15</v>
      </c>
      <c r="M11" s="1">
        <f>7!M18+7!M32+8!M18</f>
        <v>5</v>
      </c>
      <c r="N11" s="1">
        <f>7!N18+7!N32+8!N18</f>
        <v>17</v>
      </c>
      <c r="O11" s="1">
        <f>7!O18+7!O32+8!O18</f>
        <v>0</v>
      </c>
      <c r="P11" s="11">
        <f t="shared" si="0"/>
        <v>22</v>
      </c>
    </row>
    <row r="12" spans="1:16" ht="15" customHeight="1">
      <c r="A12" s="76">
        <f>7!A19+7!A33+8!A19</f>
        <v>1</v>
      </c>
      <c r="B12" s="1">
        <f>7!B19+7!B33+8!B19</f>
        <v>4.6</v>
      </c>
      <c r="C12" s="1">
        <f>7!C19+7!C33+8!C19</f>
        <v>0</v>
      </c>
      <c r="D12" s="1">
        <f>7!D19+7!D33+8!D19</f>
        <v>1</v>
      </c>
      <c r="E12" s="1">
        <f>7!E19+7!E33+8!E19</f>
        <v>5</v>
      </c>
      <c r="F12" s="1">
        <f>7!F19+7!F33+8!F19</f>
        <v>0</v>
      </c>
      <c r="G12" s="1">
        <f>7!G19+7!G33+8!G19</f>
        <v>1</v>
      </c>
      <c r="H12" s="1">
        <f>7!H19+7!H33+8!H19</f>
        <v>5</v>
      </c>
      <c r="I12" s="1">
        <f>7!I19+7!I33+8!I19</f>
        <v>0</v>
      </c>
      <c r="J12" s="5" t="s">
        <v>16</v>
      </c>
      <c r="K12" s="3" t="s">
        <v>10</v>
      </c>
      <c r="L12" s="4" t="s">
        <v>17</v>
      </c>
      <c r="M12" s="1">
        <f>7!M19+7!M33+8!M19</f>
        <v>1</v>
      </c>
      <c r="N12" s="1">
        <f>7!N19+7!N33+8!N19</f>
        <v>13</v>
      </c>
      <c r="O12" s="1">
        <f>7!O19+7!O33+8!O19</f>
        <v>0</v>
      </c>
      <c r="P12" s="11">
        <f t="shared" si="0"/>
        <v>14</v>
      </c>
    </row>
    <row r="13" spans="1:16" ht="15" customHeight="1">
      <c r="A13" s="76">
        <f>7!A20+7!A34+8!A20+8!A31</f>
        <v>1.35</v>
      </c>
      <c r="B13" s="1">
        <f>7!B20+7!B34+8!B20+8!B31</f>
        <v>11.61</v>
      </c>
      <c r="C13" s="1">
        <f>7!C20+7!C34+8!C20+8!C31</f>
        <v>0</v>
      </c>
      <c r="D13" s="1">
        <f>7!D20+7!D34+8!D20+8!D31</f>
        <v>1.35</v>
      </c>
      <c r="E13" s="1">
        <f>7!E20+7!E34+8!E20+8!E31</f>
        <v>12.120000000000001</v>
      </c>
      <c r="F13" s="1">
        <f>7!F20+7!F34+8!F20+8!F31</f>
        <v>0</v>
      </c>
      <c r="G13" s="1">
        <f>7!G20+7!G34+8!G20+8!G31</f>
        <v>1.35</v>
      </c>
      <c r="H13" s="1">
        <f>7!H20+7!H34+8!H20+8!H31</f>
        <v>12.120000000000001</v>
      </c>
      <c r="I13" s="1">
        <f>7!I20+7!I34+8!I20+8!I31</f>
        <v>0</v>
      </c>
      <c r="J13" s="5" t="s">
        <v>18</v>
      </c>
      <c r="K13" s="3" t="s">
        <v>10</v>
      </c>
      <c r="L13" s="4" t="s">
        <v>19</v>
      </c>
      <c r="M13" s="1">
        <f>7!M20+7!M34+8!M20+8!M31</f>
        <v>1.35</v>
      </c>
      <c r="N13" s="1">
        <f>7!N20+7!N34+8!N20+8!N31</f>
        <v>28.47</v>
      </c>
      <c r="O13" s="1">
        <f>7!O20+7!O34+8!O20+8!O31</f>
        <v>0</v>
      </c>
      <c r="P13" s="11">
        <f t="shared" si="0"/>
        <v>29.82</v>
      </c>
    </row>
    <row r="14" spans="1:16" ht="15" customHeight="1">
      <c r="A14" s="76">
        <f>7!A35+8!A22</f>
        <v>0.5</v>
      </c>
      <c r="B14" s="1">
        <f>7!B35+8!B22</f>
        <v>0</v>
      </c>
      <c r="C14" s="1">
        <f>7!C35+8!C22</f>
        <v>0</v>
      </c>
      <c r="D14" s="1">
        <f>7!D35+8!D22</f>
        <v>0.5</v>
      </c>
      <c r="E14" s="1">
        <f>7!E35+8!E22</f>
        <v>0</v>
      </c>
      <c r="F14" s="1">
        <f>7!F35+8!F22</f>
        <v>0</v>
      </c>
      <c r="G14" s="1">
        <f>7!G35+8!G22</f>
        <v>0.5</v>
      </c>
      <c r="H14" s="1">
        <f>7!H35+8!H22</f>
        <v>0</v>
      </c>
      <c r="I14" s="1">
        <f>7!I35+8!I22</f>
        <v>0</v>
      </c>
      <c r="J14" s="5" t="s">
        <v>22</v>
      </c>
      <c r="K14" s="3" t="s">
        <v>10</v>
      </c>
      <c r="L14" s="4" t="s">
        <v>23</v>
      </c>
      <c r="M14" s="1">
        <f>7!M35+8!M22</f>
        <v>0.5</v>
      </c>
      <c r="N14" s="1">
        <f>7!N35+8!N22</f>
        <v>3</v>
      </c>
      <c r="O14" s="1">
        <f>7!O35+8!O22</f>
        <v>0</v>
      </c>
      <c r="P14" s="11">
        <f t="shared" si="0"/>
        <v>3.5</v>
      </c>
    </row>
    <row r="15" spans="1:16" ht="15" customHeight="1">
      <c r="A15" s="76">
        <f>7!A21+7!A36+8!A21+8!A32</f>
        <v>0.6</v>
      </c>
      <c r="B15" s="1">
        <f>7!B21+7!B36+8!B21+8!B32</f>
        <v>3.4699999999999998</v>
      </c>
      <c r="C15" s="1">
        <f>7!C21+7!C36+8!C21+8!C32</f>
        <v>0</v>
      </c>
      <c r="D15" s="1">
        <f>7!D21+7!D36+8!D21+8!D32</f>
        <v>0.6</v>
      </c>
      <c r="E15" s="1">
        <f>7!E21+7!E36+8!E21+8!E32</f>
        <v>4</v>
      </c>
      <c r="F15" s="1">
        <f>7!F21+7!F36+8!F21+8!F32</f>
        <v>0</v>
      </c>
      <c r="G15" s="1">
        <f>7!G21+7!G36+8!G21+8!G32</f>
        <v>0.6</v>
      </c>
      <c r="H15" s="1">
        <f>7!H21+7!H36+8!H21+8!H32</f>
        <v>4</v>
      </c>
      <c r="I15" s="1">
        <f>7!I21+7!I36+8!I21+8!I32</f>
        <v>0</v>
      </c>
      <c r="J15" s="5" t="s">
        <v>24</v>
      </c>
      <c r="K15" s="3" t="s">
        <v>10</v>
      </c>
      <c r="L15" s="4" t="s">
        <v>25</v>
      </c>
      <c r="M15" s="1">
        <f>7!M21+7!M36+8!M21+8!M32</f>
        <v>0.6</v>
      </c>
      <c r="N15" s="1">
        <f>7!N21+7!N36+8!N21+8!N32</f>
        <v>6</v>
      </c>
      <c r="O15" s="1">
        <f>7!O21+7!O36+8!O21+8!O32</f>
        <v>0</v>
      </c>
      <c r="P15" s="11">
        <f t="shared" si="0"/>
        <v>6.6</v>
      </c>
    </row>
    <row r="16" spans="1:16" ht="15" customHeight="1">
      <c r="A16" s="76">
        <f>7!A22+7!A37+8!A23</f>
        <v>0</v>
      </c>
      <c r="B16" s="1">
        <f>7!B22+7!B37+8!B23</f>
        <v>4</v>
      </c>
      <c r="C16" s="1">
        <f>7!C22+7!C37+8!C23</f>
        <v>0</v>
      </c>
      <c r="D16" s="1">
        <f>7!D22+7!D37+8!D23</f>
        <v>0</v>
      </c>
      <c r="E16" s="1">
        <f>7!E22+7!E37+8!E23</f>
        <v>9</v>
      </c>
      <c r="F16" s="1">
        <f>7!F22+7!F37+8!F23</f>
        <v>0</v>
      </c>
      <c r="G16" s="1">
        <f>7!G22+7!G37+8!G23</f>
        <v>0</v>
      </c>
      <c r="H16" s="1">
        <f>7!H22+7!H37+8!H23</f>
        <v>9</v>
      </c>
      <c r="I16" s="1">
        <f>7!I22+7!I37+8!I23</f>
        <v>0</v>
      </c>
      <c r="J16" s="5" t="s">
        <v>26</v>
      </c>
      <c r="K16" s="3" t="s">
        <v>10</v>
      </c>
      <c r="L16" s="4" t="s">
        <v>27</v>
      </c>
      <c r="M16" s="1">
        <f>7!M22+7!M37+8!M23</f>
        <v>0</v>
      </c>
      <c r="N16" s="1">
        <f>7!N22+7!N37+8!N23</f>
        <v>18</v>
      </c>
      <c r="O16" s="1">
        <f>7!O22+7!O37+8!O23</f>
        <v>0</v>
      </c>
      <c r="P16" s="11">
        <f t="shared" si="0"/>
        <v>18</v>
      </c>
    </row>
    <row r="17" spans="1:16" ht="15" customHeight="1">
      <c r="A17" s="76">
        <f>7!A38</f>
        <v>0</v>
      </c>
      <c r="B17" s="1">
        <f>7!B38</f>
        <v>0</v>
      </c>
      <c r="C17" s="1">
        <f>7!C38</f>
        <v>0</v>
      </c>
      <c r="D17" s="1">
        <f>7!D38</f>
        <v>0</v>
      </c>
      <c r="E17" s="1">
        <f>7!E38</f>
        <v>0</v>
      </c>
      <c r="F17" s="1">
        <f>7!F38</f>
        <v>0</v>
      </c>
      <c r="G17" s="1">
        <f>7!G38</f>
        <v>0</v>
      </c>
      <c r="H17" s="1">
        <f>7!H38</f>
        <v>0</v>
      </c>
      <c r="I17" s="1">
        <f>7!I38</f>
        <v>14.44</v>
      </c>
      <c r="J17" s="71" t="s">
        <v>151</v>
      </c>
      <c r="K17" s="3"/>
      <c r="L17" s="4"/>
      <c r="M17" s="1">
        <f>7!M38</f>
        <v>0</v>
      </c>
      <c r="N17" s="1">
        <f>7!N38</f>
        <v>0</v>
      </c>
      <c r="O17" s="1">
        <f>7!O38</f>
        <v>0</v>
      </c>
      <c r="P17" s="11"/>
    </row>
    <row r="18" spans="1:16" ht="15" customHeight="1">
      <c r="A18" s="76">
        <f>7!A39</f>
        <v>0</v>
      </c>
      <c r="B18" s="1">
        <f>7!B39</f>
        <v>0</v>
      </c>
      <c r="C18" s="1">
        <f>7!C39</f>
        <v>0</v>
      </c>
      <c r="D18" s="1">
        <f>7!D39</f>
        <v>0</v>
      </c>
      <c r="E18" s="1">
        <f>7!E39</f>
        <v>0</v>
      </c>
      <c r="F18" s="1">
        <f>7!F39</f>
        <v>0</v>
      </c>
      <c r="G18" s="1">
        <f>7!G39</f>
        <v>0</v>
      </c>
      <c r="H18" s="1">
        <f>7!H39</f>
        <v>0</v>
      </c>
      <c r="I18" s="1">
        <f>7!I39</f>
        <v>6.56</v>
      </c>
      <c r="J18" s="71" t="s">
        <v>150</v>
      </c>
      <c r="K18" s="3"/>
      <c r="L18" s="4"/>
      <c r="M18" s="1">
        <f>7!M39</f>
        <v>0</v>
      </c>
      <c r="N18" s="1">
        <f>7!N39</f>
        <v>0</v>
      </c>
      <c r="O18" s="1">
        <f>7!O39</f>
        <v>0</v>
      </c>
      <c r="P18" s="11"/>
    </row>
    <row r="19" spans="1:16" ht="15" customHeight="1">
      <c r="A19" s="76">
        <f>7!A23+7!A40+8!A24</f>
        <v>0</v>
      </c>
      <c r="B19" s="1">
        <f>7!B23+7!B40+8!B24</f>
        <v>83.74</v>
      </c>
      <c r="C19" s="1">
        <f>7!C23+7!C40+8!C24</f>
        <v>0</v>
      </c>
      <c r="D19" s="1">
        <f>7!D23+7!D40+8!D24</f>
        <v>0</v>
      </c>
      <c r="E19" s="1">
        <f>7!E23+7!E40+8!E24</f>
        <v>108.5</v>
      </c>
      <c r="F19" s="1">
        <f>7!F23+7!F40+8!F24</f>
        <v>0</v>
      </c>
      <c r="G19" s="1">
        <f>7!G23+7!G40+8!G24</f>
        <v>0</v>
      </c>
      <c r="H19" s="1">
        <f>7!H23+7!H40+8!H24</f>
        <v>108.5</v>
      </c>
      <c r="I19" s="1">
        <f>7!I23+7!I40+8!I24</f>
        <v>0</v>
      </c>
      <c r="J19" s="5" t="s">
        <v>29</v>
      </c>
      <c r="K19" s="3" t="s">
        <v>10</v>
      </c>
      <c r="L19" s="4" t="s">
        <v>30</v>
      </c>
      <c r="M19" s="1">
        <f>7!M23+7!M40+8!M24</f>
        <v>0</v>
      </c>
      <c r="N19" s="1">
        <f>7!N23+7!N40+8!N24</f>
        <v>0</v>
      </c>
      <c r="O19" s="1">
        <f>7!O23+7!O40+8!O24</f>
        <v>0</v>
      </c>
      <c r="P19" s="11">
        <f t="shared" si="0"/>
        <v>0</v>
      </c>
    </row>
    <row r="20" spans="1:16" ht="15" customHeight="1">
      <c r="A20" s="76">
        <f>7!A24+7!A41+8!A25+8!A33</f>
        <v>0</v>
      </c>
      <c r="B20" s="1">
        <f>7!B24+7!B41+8!B25+8!B33</f>
        <v>19.72</v>
      </c>
      <c r="C20" s="1">
        <f>7!C24+7!C41+8!C25+8!C33</f>
        <v>0</v>
      </c>
      <c r="D20" s="1">
        <f>7!D24+7!D41+8!D25+8!D33</f>
        <v>0</v>
      </c>
      <c r="E20" s="1">
        <f>7!E24+7!E41+8!E25+8!E33</f>
        <v>19</v>
      </c>
      <c r="F20" s="1">
        <f>7!F24+7!F41+8!F25+8!F33</f>
        <v>0</v>
      </c>
      <c r="G20" s="1">
        <f>7!G24+7!G41+8!G25+8!G33</f>
        <v>0</v>
      </c>
      <c r="H20" s="1">
        <f>7!H24+7!H41+8!H25+8!H33</f>
        <v>19</v>
      </c>
      <c r="I20" s="1">
        <f>7!I24+7!I41+8!I25+8!I33</f>
        <v>0</v>
      </c>
      <c r="J20" s="5" t="s">
        <v>31</v>
      </c>
      <c r="K20" s="3" t="s">
        <v>10</v>
      </c>
      <c r="L20" s="4" t="s">
        <v>32</v>
      </c>
      <c r="M20" s="1">
        <f>7!M24+7!M41+8!M25+8!M33</f>
        <v>0</v>
      </c>
      <c r="N20" s="1">
        <f>7!N24+7!N41+8!N25+8!N33</f>
        <v>37.47</v>
      </c>
      <c r="O20" s="1">
        <f>7!O24+7!O41+8!O25+8!O33</f>
        <v>0</v>
      </c>
      <c r="P20" s="11">
        <f t="shared" si="0"/>
        <v>37.47</v>
      </c>
    </row>
    <row r="21" spans="1:16" ht="15" customHeight="1">
      <c r="A21" s="76">
        <f>7!A42+8!A26</f>
        <v>0.45</v>
      </c>
      <c r="B21" s="1">
        <f>7!B42+8!B26</f>
        <v>2</v>
      </c>
      <c r="C21" s="1">
        <f>7!C42+8!C26</f>
        <v>0</v>
      </c>
      <c r="D21" s="1">
        <f>7!D42+8!D26</f>
        <v>0.45</v>
      </c>
      <c r="E21" s="1">
        <f>7!E42+8!E26</f>
        <v>4</v>
      </c>
      <c r="F21" s="1">
        <f>7!F42+8!F26</f>
        <v>0</v>
      </c>
      <c r="G21" s="1">
        <f>7!G42+8!G26</f>
        <v>0.45</v>
      </c>
      <c r="H21" s="1">
        <f>7!H42+8!H26</f>
        <v>4</v>
      </c>
      <c r="I21" s="1">
        <f>7!I42+8!I26</f>
        <v>0</v>
      </c>
      <c r="J21" s="5" t="s">
        <v>33</v>
      </c>
      <c r="K21" s="3" t="s">
        <v>10</v>
      </c>
      <c r="L21" s="4" t="s">
        <v>34</v>
      </c>
      <c r="M21" s="1">
        <f>7!M42+8!M26</f>
        <v>0.45</v>
      </c>
      <c r="N21" s="1">
        <f>7!N42+8!N26</f>
        <v>10.5</v>
      </c>
      <c r="O21" s="1">
        <f>7!O42+8!O26</f>
        <v>0</v>
      </c>
      <c r="P21" s="11">
        <f t="shared" si="0"/>
        <v>10.95</v>
      </c>
    </row>
    <row r="22" spans="1:16" ht="15" customHeight="1">
      <c r="A22" s="76">
        <f>7!A43+8!A27</f>
        <v>0.6</v>
      </c>
      <c r="B22" s="1">
        <f>7!B43+8!B27</f>
        <v>1</v>
      </c>
      <c r="C22" s="1">
        <f>7!C43+8!C27</f>
        <v>0</v>
      </c>
      <c r="D22" s="1">
        <f>7!D43+8!D27</f>
        <v>0.6</v>
      </c>
      <c r="E22" s="1">
        <f>7!E43+8!E27</f>
        <v>6</v>
      </c>
      <c r="F22" s="1">
        <f>7!F43+8!F27</f>
        <v>0</v>
      </c>
      <c r="G22" s="1">
        <f>7!G43+8!G27</f>
        <v>0.6</v>
      </c>
      <c r="H22" s="1">
        <f>7!H43+8!H27</f>
        <v>6</v>
      </c>
      <c r="I22" s="1">
        <f>7!I43+8!I27</f>
        <v>0</v>
      </c>
      <c r="J22" s="5" t="s">
        <v>35</v>
      </c>
      <c r="K22" s="3" t="s">
        <v>10</v>
      </c>
      <c r="L22" s="4" t="s">
        <v>36</v>
      </c>
      <c r="M22" s="1">
        <f>7!M43+8!M27</f>
        <v>0.6</v>
      </c>
      <c r="N22" s="1">
        <f>7!N43+8!N27</f>
        <v>29</v>
      </c>
      <c r="O22" s="1">
        <f>7!O43+8!O27</f>
        <v>0</v>
      </c>
      <c r="P22" s="11">
        <f t="shared" si="0"/>
        <v>29.6</v>
      </c>
    </row>
    <row r="23" spans="1:16" ht="15" customHeight="1">
      <c r="A23" s="6">
        <f aca="true" t="shared" si="1" ref="A23:I23">SUM(A9:A22)</f>
        <v>233.27999999999997</v>
      </c>
      <c r="B23" s="7">
        <f t="shared" si="1"/>
        <v>374.19000000000005</v>
      </c>
      <c r="C23" s="7">
        <f t="shared" si="1"/>
        <v>0</v>
      </c>
      <c r="D23" s="7">
        <f t="shared" si="1"/>
        <v>305.8500000000001</v>
      </c>
      <c r="E23" s="7">
        <f t="shared" si="1"/>
        <v>522.8199999999999</v>
      </c>
      <c r="F23" s="7">
        <f t="shared" si="1"/>
        <v>0</v>
      </c>
      <c r="G23" s="7">
        <f t="shared" si="1"/>
        <v>305.8500000000001</v>
      </c>
      <c r="H23" s="7">
        <f t="shared" si="1"/>
        <v>522.8199999999999</v>
      </c>
      <c r="I23" s="7">
        <f t="shared" si="1"/>
        <v>21</v>
      </c>
      <c r="J23" s="8" t="s">
        <v>44</v>
      </c>
      <c r="K23" s="9"/>
      <c r="L23" s="10"/>
      <c r="M23" s="7">
        <f>SUM(M9:M22)</f>
        <v>300.07000000000005</v>
      </c>
      <c r="N23" s="7">
        <f>SUM(N9:N22)</f>
        <v>522.82</v>
      </c>
      <c r="O23" s="7">
        <f>SUM(O9:O22)</f>
        <v>0</v>
      </c>
      <c r="P23" s="11">
        <f t="shared" si="0"/>
        <v>822.8900000000001</v>
      </c>
    </row>
    <row r="24" ht="15" customHeight="1"/>
    <row r="25" spans="1:16" ht="15" customHeight="1">
      <c r="A25" s="16"/>
      <c r="B25" s="16"/>
      <c r="C25" s="16"/>
      <c r="D25" s="16"/>
      <c r="E25" s="16"/>
      <c r="F25" s="16"/>
      <c r="G25" s="83"/>
      <c r="H25" s="83"/>
      <c r="I25" s="84"/>
      <c r="J25" s="16" t="s">
        <v>45</v>
      </c>
      <c r="K25" s="16"/>
      <c r="L25" s="16"/>
      <c r="M25" s="16"/>
      <c r="N25" s="16"/>
      <c r="O25" s="16"/>
      <c r="P25" s="16"/>
    </row>
    <row r="26" spans="1:16" ht="15" customHeight="1">
      <c r="A26" s="17"/>
      <c r="B26" s="17"/>
      <c r="C26" s="84"/>
      <c r="D26" s="84"/>
      <c r="E26" s="84"/>
      <c r="F26" s="84"/>
      <c r="G26" s="83"/>
      <c r="H26" s="83"/>
      <c r="I26" s="84"/>
      <c r="J26" s="16" t="s">
        <v>46</v>
      </c>
      <c r="K26" s="84"/>
      <c r="L26" s="84"/>
      <c r="M26" s="84"/>
      <c r="N26" s="84"/>
      <c r="O26" s="84"/>
      <c r="P26" s="81" t="s">
        <v>152</v>
      </c>
    </row>
    <row r="27" spans="1:16" ht="15" customHeight="1">
      <c r="A27" s="180" t="s">
        <v>191</v>
      </c>
      <c r="B27" s="180"/>
      <c r="C27" s="181"/>
      <c r="D27" s="182" t="s">
        <v>3</v>
      </c>
      <c r="E27" s="183"/>
      <c r="F27" s="184"/>
      <c r="G27" s="182" t="s">
        <v>4</v>
      </c>
      <c r="H27" s="183"/>
      <c r="I27" s="184"/>
      <c r="J27" s="185" t="s">
        <v>5</v>
      </c>
      <c r="K27" s="186"/>
      <c r="L27" s="187"/>
      <c r="M27" s="182" t="s">
        <v>3</v>
      </c>
      <c r="N27" s="183"/>
      <c r="O27" s="183"/>
      <c r="P27" s="183"/>
    </row>
    <row r="28" spans="1:16" ht="15" customHeight="1">
      <c r="A28" s="174" t="s">
        <v>6</v>
      </c>
      <c r="B28" s="174"/>
      <c r="C28" s="175"/>
      <c r="D28" s="173" t="s">
        <v>167</v>
      </c>
      <c r="E28" s="174"/>
      <c r="F28" s="175"/>
      <c r="G28" s="173" t="s">
        <v>167</v>
      </c>
      <c r="H28" s="174"/>
      <c r="I28" s="175"/>
      <c r="J28" s="188"/>
      <c r="K28" s="189"/>
      <c r="L28" s="190"/>
      <c r="M28" s="176" t="s">
        <v>192</v>
      </c>
      <c r="N28" s="177"/>
      <c r="O28" s="177"/>
      <c r="P28" s="177"/>
    </row>
    <row r="29" spans="1:16" ht="27" customHeight="1">
      <c r="A29" s="99" t="s">
        <v>66</v>
      </c>
      <c r="B29" s="93" t="s">
        <v>7</v>
      </c>
      <c r="C29" s="86" t="s">
        <v>155</v>
      </c>
      <c r="D29" s="93" t="s">
        <v>66</v>
      </c>
      <c r="E29" s="93" t="s">
        <v>7</v>
      </c>
      <c r="F29" s="86" t="s">
        <v>155</v>
      </c>
      <c r="G29" s="93" t="s">
        <v>66</v>
      </c>
      <c r="H29" s="93" t="s">
        <v>7</v>
      </c>
      <c r="I29" s="86" t="s">
        <v>155</v>
      </c>
      <c r="J29" s="191"/>
      <c r="K29" s="192"/>
      <c r="L29" s="193"/>
      <c r="M29" s="93" t="s">
        <v>66</v>
      </c>
      <c r="N29" s="93" t="s">
        <v>7</v>
      </c>
      <c r="O29" s="86" t="s">
        <v>155</v>
      </c>
      <c r="P29" s="94" t="s">
        <v>8</v>
      </c>
    </row>
    <row r="30" spans="1:16" ht="15" customHeight="1">
      <c r="A30" s="76">
        <f>'10'!A25</f>
        <v>0</v>
      </c>
      <c r="B30" s="1">
        <f>'10'!B25</f>
        <v>0</v>
      </c>
      <c r="C30" s="1">
        <f>'10'!C25</f>
        <v>0</v>
      </c>
      <c r="D30" s="1">
        <f>'10'!D25</f>
        <v>0</v>
      </c>
      <c r="E30" s="1">
        <f>'10'!E25</f>
        <v>0</v>
      </c>
      <c r="F30" s="1">
        <f>'10'!F25</f>
        <v>104.75</v>
      </c>
      <c r="G30" s="1">
        <f>'10'!G25</f>
        <v>0</v>
      </c>
      <c r="H30" s="1">
        <f>'10'!H25</f>
        <v>0</v>
      </c>
      <c r="I30" s="1">
        <f>'10'!I25</f>
        <v>478</v>
      </c>
      <c r="J30" s="5" t="s">
        <v>47</v>
      </c>
      <c r="K30" s="3" t="s">
        <v>10</v>
      </c>
      <c r="L30" s="4" t="s">
        <v>48</v>
      </c>
      <c r="M30" s="1">
        <f>'10'!M25</f>
        <v>0</v>
      </c>
      <c r="N30" s="1">
        <f>'10'!N25</f>
        <v>0</v>
      </c>
      <c r="O30" s="1">
        <f>'10'!O25</f>
        <v>0</v>
      </c>
      <c r="P30" s="11">
        <f>SUM(M30:O30)</f>
        <v>0</v>
      </c>
    </row>
    <row r="31" spans="1:16" ht="15" customHeight="1">
      <c r="A31" s="6">
        <f aca="true" t="shared" si="2" ref="A31:H31">SUM(A30)</f>
        <v>0</v>
      </c>
      <c r="B31" s="7">
        <f t="shared" si="2"/>
        <v>0</v>
      </c>
      <c r="C31" s="7">
        <f t="shared" si="2"/>
        <v>0</v>
      </c>
      <c r="D31" s="7">
        <f t="shared" si="2"/>
        <v>0</v>
      </c>
      <c r="E31" s="7">
        <f t="shared" si="2"/>
        <v>0</v>
      </c>
      <c r="F31" s="7">
        <f t="shared" si="2"/>
        <v>104.75</v>
      </c>
      <c r="G31" s="7">
        <f t="shared" si="2"/>
        <v>0</v>
      </c>
      <c r="H31" s="7">
        <f t="shared" si="2"/>
        <v>0</v>
      </c>
      <c r="I31" s="7">
        <f>SUM(I30)</f>
        <v>478</v>
      </c>
      <c r="J31" s="8" t="s">
        <v>153</v>
      </c>
      <c r="K31" s="9"/>
      <c r="L31" s="10"/>
      <c r="M31" s="7">
        <f>SUM(M30)</f>
        <v>0</v>
      </c>
      <c r="N31" s="7">
        <f>SUM(N30)</f>
        <v>0</v>
      </c>
      <c r="O31" s="7">
        <f>SUM(O30)</f>
        <v>0</v>
      </c>
      <c r="P31" s="11">
        <f>SUM(M31:O31)</f>
        <v>0</v>
      </c>
    </row>
    <row r="32" spans="1:16" ht="15" customHeight="1">
      <c r="A32" s="77">
        <f>'10'!A22</f>
        <v>0</v>
      </c>
      <c r="B32" s="77">
        <f>'10'!B22</f>
        <v>0</v>
      </c>
      <c r="C32" s="77">
        <f>'10'!C22</f>
        <v>0</v>
      </c>
      <c r="D32" s="77">
        <f>'10'!D22</f>
        <v>0</v>
      </c>
      <c r="E32" s="77">
        <f>'10'!E22</f>
        <v>0</v>
      </c>
      <c r="F32" s="77">
        <f>'10'!F22</f>
        <v>104.75</v>
      </c>
      <c r="G32" s="77">
        <f>'10'!G22</f>
        <v>0</v>
      </c>
      <c r="H32" s="77">
        <f>'10'!H22</f>
        <v>0</v>
      </c>
      <c r="I32" s="77">
        <f>'10'!I22</f>
        <v>398</v>
      </c>
      <c r="J32" s="12" t="s">
        <v>49</v>
      </c>
      <c r="K32" s="13"/>
      <c r="L32" s="14"/>
      <c r="M32" s="77">
        <f>'10'!M22</f>
        <v>0</v>
      </c>
      <c r="N32" s="77">
        <f>'10'!N22</f>
        <v>0</v>
      </c>
      <c r="O32" s="77">
        <f>'10'!O22</f>
        <v>0</v>
      </c>
      <c r="P32" s="11">
        <f>SUM(M32:O32)</f>
        <v>0</v>
      </c>
    </row>
    <row r="33" spans="1:16" ht="15" customHeight="1">
      <c r="A33" s="6"/>
      <c r="B33" s="7">
        <f aca="true" t="shared" si="3" ref="B33:H33">B31-B32</f>
        <v>0</v>
      </c>
      <c r="C33" s="7">
        <f t="shared" si="3"/>
        <v>0</v>
      </c>
      <c r="D33" s="7">
        <f t="shared" si="3"/>
        <v>0</v>
      </c>
      <c r="E33" s="7">
        <f t="shared" si="3"/>
        <v>0</v>
      </c>
      <c r="F33" s="7">
        <f>F31-F32</f>
        <v>0</v>
      </c>
      <c r="G33" s="7">
        <f t="shared" si="3"/>
        <v>0</v>
      </c>
      <c r="H33" s="7">
        <f t="shared" si="3"/>
        <v>0</v>
      </c>
      <c r="I33" s="7">
        <f>I31-I32</f>
        <v>80</v>
      </c>
      <c r="J33" s="8" t="s">
        <v>154</v>
      </c>
      <c r="K33" s="9"/>
      <c r="L33" s="10"/>
      <c r="M33" s="7"/>
      <c r="N33" s="7"/>
      <c r="O33" s="7">
        <f>O31-O32</f>
        <v>0</v>
      </c>
      <c r="P33" s="11">
        <f>SUM(M33:O33)</f>
        <v>0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22">
    <mergeCell ref="A27:C27"/>
    <mergeCell ref="D27:F27"/>
    <mergeCell ref="G27:I27"/>
    <mergeCell ref="J27:L29"/>
    <mergeCell ref="M27:P27"/>
    <mergeCell ref="A28:C28"/>
    <mergeCell ref="D7:F7"/>
    <mergeCell ref="G7:I7"/>
    <mergeCell ref="M7:P7"/>
    <mergeCell ref="D28:F28"/>
    <mergeCell ref="G28:I28"/>
    <mergeCell ref="M28:P28"/>
    <mergeCell ref="A1:P1"/>
    <mergeCell ref="A2:P2"/>
    <mergeCell ref="A3:P3"/>
    <mergeCell ref="A4:P4"/>
    <mergeCell ref="A6:C6"/>
    <mergeCell ref="D6:F6"/>
    <mergeCell ref="G6:I6"/>
    <mergeCell ref="J6:L8"/>
    <mergeCell ref="M6:P6"/>
    <mergeCell ref="A7:C7"/>
  </mergeCells>
  <printOptions horizontalCentered="1"/>
  <pageMargins left="1" right="1" top="0.5" bottom="0.5" header="0.23" footer="0.17"/>
  <pageSetup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00390625" style="67" customWidth="1"/>
    <col min="7" max="8" width="9.57421875" style="67" customWidth="1"/>
    <col min="9" max="9" width="9.00390625" style="67" customWidth="1"/>
    <col min="10" max="10" width="9.140625" style="67" customWidth="1"/>
    <col min="11" max="11" width="4.8515625" style="67" customWidth="1"/>
    <col min="12" max="12" width="28.421875" style="67" bestFit="1" customWidth="1"/>
    <col min="13" max="14" width="9.57421875" style="67" customWidth="1"/>
    <col min="15" max="15" width="9.00390625" style="67" customWidth="1"/>
    <col min="16" max="16" width="9.57421875" style="67" customWidth="1"/>
  </cols>
  <sheetData>
    <row r="1" spans="1:16" ht="15">
      <c r="A1" s="198">
        <v>179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.75" customHeight="1">
      <c r="A5" s="18" t="s">
        <v>51</v>
      </c>
      <c r="B5" s="121" t="s">
        <v>194</v>
      </c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</row>
    <row r="6" spans="1:16" ht="12.75" customHeight="1">
      <c r="A6" s="21"/>
      <c r="B6" s="21"/>
      <c r="C6" s="22"/>
      <c r="D6" s="23" t="s">
        <v>52</v>
      </c>
      <c r="E6" s="23" t="s">
        <v>53</v>
      </c>
      <c r="F6" s="23" t="s">
        <v>8</v>
      </c>
      <c r="G6" s="20"/>
      <c r="H6" s="20"/>
      <c r="J6" s="20"/>
      <c r="K6" s="20"/>
      <c r="L6" s="20"/>
      <c r="M6" s="19"/>
      <c r="N6" s="19"/>
      <c r="O6" s="19"/>
      <c r="P6" s="19"/>
    </row>
    <row r="7" spans="1:16" ht="12.75" customHeight="1">
      <c r="A7" s="21"/>
      <c r="B7" s="21"/>
      <c r="C7" s="25" t="s">
        <v>55</v>
      </c>
      <c r="D7" s="26">
        <f>'12'!P40</f>
        <v>10711.189999999999</v>
      </c>
      <c r="E7" s="26">
        <f>'12'!P43</f>
        <v>0</v>
      </c>
      <c r="F7" s="27">
        <f>SUM(D7:E7)</f>
        <v>10711.189999999999</v>
      </c>
      <c r="G7" s="20"/>
      <c r="H7" s="20"/>
      <c r="I7" s="24" t="s">
        <v>54</v>
      </c>
      <c r="M7" s="19"/>
      <c r="N7" s="19"/>
      <c r="O7" s="19"/>
      <c r="P7" s="19"/>
    </row>
    <row r="8" spans="1:16" ht="12.75" customHeight="1">
      <c r="A8" s="21"/>
      <c r="B8" s="21"/>
      <c r="C8" s="25" t="s">
        <v>58</v>
      </c>
      <c r="D8" s="26"/>
      <c r="E8" s="26"/>
      <c r="F8" s="27">
        <f>SUM(D8:E8)</f>
        <v>0</v>
      </c>
      <c r="G8" s="20"/>
      <c r="H8" s="20"/>
      <c r="M8" s="19"/>
      <c r="N8" s="19"/>
      <c r="O8" s="19"/>
      <c r="P8" s="19"/>
    </row>
    <row r="9" spans="1:16" ht="12.75" customHeight="1">
      <c r="A9" s="21"/>
      <c r="B9" s="21"/>
      <c r="C9" s="29" t="s">
        <v>8</v>
      </c>
      <c r="D9" s="27">
        <f>SUM(D7:D8)</f>
        <v>10711.189999999999</v>
      </c>
      <c r="E9" s="27">
        <f>SUM(E7:E8)</f>
        <v>0</v>
      </c>
      <c r="F9" s="27">
        <f>SUM(D9:E9)</f>
        <v>10711.189999999999</v>
      </c>
      <c r="G9" s="20"/>
      <c r="H9" s="20"/>
      <c r="I9" s="24" t="s">
        <v>56</v>
      </c>
      <c r="J9" s="20"/>
      <c r="K9" s="24" t="s">
        <v>57</v>
      </c>
      <c r="L9" s="20"/>
      <c r="M9" s="19"/>
      <c r="N9" s="19"/>
      <c r="O9" s="19"/>
      <c r="P9" s="19"/>
    </row>
    <row r="10" spans="1:16" ht="12.75" customHeight="1">
      <c r="A10" s="18" t="s">
        <v>63</v>
      </c>
      <c r="B10" s="28" t="s">
        <v>64</v>
      </c>
      <c r="D10" s="20"/>
      <c r="E10" s="20"/>
      <c r="F10" s="20"/>
      <c r="G10" s="20"/>
      <c r="H10" s="20"/>
      <c r="I10" s="24" t="s">
        <v>59</v>
      </c>
      <c r="J10" s="20"/>
      <c r="K10" s="24" t="s">
        <v>60</v>
      </c>
      <c r="L10" s="20"/>
      <c r="M10" s="20"/>
      <c r="N10" s="20"/>
      <c r="O10" s="30"/>
      <c r="P10" s="81" t="s">
        <v>152</v>
      </c>
    </row>
    <row r="11" spans="1:16" ht="12.75" customHeight="1">
      <c r="A11" s="180" t="s">
        <v>191</v>
      </c>
      <c r="B11" s="180"/>
      <c r="C11" s="181"/>
      <c r="D11" s="182" t="s">
        <v>3</v>
      </c>
      <c r="E11" s="183"/>
      <c r="F11" s="184"/>
      <c r="G11" s="182" t="s">
        <v>4</v>
      </c>
      <c r="H11" s="183"/>
      <c r="I11" s="184"/>
      <c r="J11" s="185" t="s">
        <v>65</v>
      </c>
      <c r="K11" s="186"/>
      <c r="L11" s="187"/>
      <c r="M11" s="182" t="s">
        <v>3</v>
      </c>
      <c r="N11" s="183"/>
      <c r="O11" s="183"/>
      <c r="P11" s="183"/>
    </row>
    <row r="12" spans="1:16" ht="12.75" customHeight="1">
      <c r="A12" s="174" t="s">
        <v>6</v>
      </c>
      <c r="B12" s="174"/>
      <c r="C12" s="175"/>
      <c r="D12" s="173" t="s">
        <v>167</v>
      </c>
      <c r="E12" s="174"/>
      <c r="F12" s="175"/>
      <c r="G12" s="173" t="s">
        <v>167</v>
      </c>
      <c r="H12" s="174"/>
      <c r="I12" s="175"/>
      <c r="J12" s="188"/>
      <c r="K12" s="189"/>
      <c r="L12" s="190"/>
      <c r="M12" s="176" t="s">
        <v>192</v>
      </c>
      <c r="N12" s="177"/>
      <c r="O12" s="177"/>
      <c r="P12" s="177"/>
    </row>
    <row r="13" spans="1:16" ht="33" customHeight="1">
      <c r="A13" s="99" t="s">
        <v>66</v>
      </c>
      <c r="B13" s="93" t="s">
        <v>7</v>
      </c>
      <c r="C13" s="86" t="s">
        <v>155</v>
      </c>
      <c r="D13" s="93" t="s">
        <v>66</v>
      </c>
      <c r="E13" s="93" t="s">
        <v>7</v>
      </c>
      <c r="F13" s="86" t="s">
        <v>155</v>
      </c>
      <c r="G13" s="93" t="s">
        <v>66</v>
      </c>
      <c r="H13" s="93" t="s">
        <v>7</v>
      </c>
      <c r="I13" s="86" t="s">
        <v>155</v>
      </c>
      <c r="J13" s="191"/>
      <c r="K13" s="192"/>
      <c r="L13" s="193"/>
      <c r="M13" s="93" t="s">
        <v>66</v>
      </c>
      <c r="N13" s="93" t="s">
        <v>7</v>
      </c>
      <c r="O13" s="86" t="s">
        <v>155</v>
      </c>
      <c r="P13" s="94" t="s">
        <v>8</v>
      </c>
    </row>
    <row r="14" spans="1:16" ht="14.25" customHeight="1">
      <c r="A14" s="99"/>
      <c r="B14" s="93"/>
      <c r="C14" s="86"/>
      <c r="D14" s="93"/>
      <c r="E14" s="93"/>
      <c r="F14" s="86"/>
      <c r="G14" s="93"/>
      <c r="H14" s="93"/>
      <c r="I14" s="86"/>
      <c r="J14" s="24" t="s">
        <v>61</v>
      </c>
      <c r="K14" s="20"/>
      <c r="L14" s="24" t="s">
        <v>62</v>
      </c>
      <c r="M14" s="20"/>
      <c r="N14" s="32"/>
      <c r="O14" s="86"/>
      <c r="P14" s="53"/>
    </row>
    <row r="15" spans="1:16" ht="12.75" customHeight="1">
      <c r="A15" s="34"/>
      <c r="B15" s="35"/>
      <c r="C15" s="35"/>
      <c r="D15" s="35"/>
      <c r="E15" s="35"/>
      <c r="F15" s="35"/>
      <c r="G15" s="35"/>
      <c r="H15" s="35"/>
      <c r="I15" s="36"/>
      <c r="J15" s="37" t="s">
        <v>67</v>
      </c>
      <c r="K15" s="38"/>
      <c r="L15" s="37" t="s">
        <v>68</v>
      </c>
      <c r="M15" s="35"/>
      <c r="N15" s="35"/>
      <c r="O15" s="35"/>
      <c r="P15" s="39"/>
    </row>
    <row r="16" spans="1:16" ht="12.75" customHeight="1">
      <c r="A16" s="34"/>
      <c r="B16" s="35"/>
      <c r="C16" s="35"/>
      <c r="D16" s="35"/>
      <c r="E16" s="35"/>
      <c r="F16" s="35"/>
      <c r="G16" s="35"/>
      <c r="H16" s="35"/>
      <c r="I16" s="36"/>
      <c r="J16" s="37" t="s">
        <v>69</v>
      </c>
      <c r="K16" s="38"/>
      <c r="L16" s="37" t="s">
        <v>70</v>
      </c>
      <c r="M16" s="35"/>
      <c r="N16" s="35"/>
      <c r="O16" s="35"/>
      <c r="P16" s="39"/>
    </row>
    <row r="17" spans="1:16" ht="12.75" customHeight="1">
      <c r="A17" s="34"/>
      <c r="B17" s="35"/>
      <c r="C17" s="35"/>
      <c r="D17" s="35"/>
      <c r="E17" s="35"/>
      <c r="F17" s="35"/>
      <c r="G17" s="35"/>
      <c r="H17" s="35"/>
      <c r="I17" s="36"/>
      <c r="J17" s="37" t="s">
        <v>71</v>
      </c>
      <c r="K17" s="38"/>
      <c r="L17" s="37" t="s">
        <v>72</v>
      </c>
      <c r="M17" s="35"/>
      <c r="N17" s="35"/>
      <c r="O17" s="35"/>
      <c r="P17" s="39"/>
    </row>
    <row r="18" spans="1:16" ht="12.75" customHeight="1">
      <c r="A18" s="34">
        <v>165.37</v>
      </c>
      <c r="B18" s="35">
        <v>30</v>
      </c>
      <c r="C18" s="35"/>
      <c r="D18" s="35">
        <v>174</v>
      </c>
      <c r="E18" s="35">
        <v>30</v>
      </c>
      <c r="F18" s="35"/>
      <c r="G18" s="35">
        <v>174</v>
      </c>
      <c r="H18" s="35">
        <v>30</v>
      </c>
      <c r="I18" s="35"/>
      <c r="J18" s="37" t="s">
        <v>73</v>
      </c>
      <c r="K18" s="38"/>
      <c r="L18" s="38" t="s">
        <v>74</v>
      </c>
      <c r="M18" s="35">
        <v>222</v>
      </c>
      <c r="N18" s="35">
        <v>30</v>
      </c>
      <c r="O18" s="35"/>
      <c r="P18" s="42">
        <f>SUM(M18:O18)</f>
        <v>252</v>
      </c>
    </row>
    <row r="19" spans="1:16" ht="12.75" customHeight="1">
      <c r="A19" s="34">
        <v>3.26</v>
      </c>
      <c r="B19" s="35">
        <v>0.79</v>
      </c>
      <c r="C19" s="35"/>
      <c r="D19" s="35">
        <v>3.2</v>
      </c>
      <c r="E19" s="35">
        <v>0.7</v>
      </c>
      <c r="F19" s="35"/>
      <c r="G19" s="35">
        <v>3.2</v>
      </c>
      <c r="H19" s="35">
        <v>0.7</v>
      </c>
      <c r="I19" s="35"/>
      <c r="J19" s="38"/>
      <c r="K19" s="38"/>
      <c r="L19" s="38" t="s">
        <v>75</v>
      </c>
      <c r="M19" s="35">
        <v>3.7</v>
      </c>
      <c r="N19" s="35">
        <v>0.7</v>
      </c>
      <c r="O19" s="35"/>
      <c r="P19" s="42">
        <f aca="true" t="shared" si="0" ref="P19:P27">SUM(M19:O19)</f>
        <v>4.4</v>
      </c>
    </row>
    <row r="20" spans="1:16" ht="12.75" customHeight="1">
      <c r="A20" s="34">
        <v>21.32</v>
      </c>
      <c r="B20" s="35"/>
      <c r="C20" s="35"/>
      <c r="D20" s="35">
        <v>3.5</v>
      </c>
      <c r="E20" s="35"/>
      <c r="F20" s="35"/>
      <c r="G20" s="35">
        <f>3.5+170</f>
        <v>173.5</v>
      </c>
      <c r="H20" s="35"/>
      <c r="I20" s="35"/>
      <c r="J20" s="38"/>
      <c r="K20" s="38"/>
      <c r="L20" s="38" t="s">
        <v>76</v>
      </c>
      <c r="M20" s="35">
        <v>4.5</v>
      </c>
      <c r="N20" s="35"/>
      <c r="O20" s="35"/>
      <c r="P20" s="42">
        <f t="shared" si="0"/>
        <v>4.5</v>
      </c>
    </row>
    <row r="21" spans="1:16" ht="12.75" customHeight="1">
      <c r="A21" s="34">
        <v>1.5</v>
      </c>
      <c r="B21" s="35"/>
      <c r="C21" s="35"/>
      <c r="D21" s="35">
        <v>1.5</v>
      </c>
      <c r="E21" s="35"/>
      <c r="F21" s="35"/>
      <c r="G21" s="35">
        <v>1.5</v>
      </c>
      <c r="H21" s="35"/>
      <c r="I21" s="35"/>
      <c r="J21" s="38"/>
      <c r="K21" s="38"/>
      <c r="L21" s="38" t="s">
        <v>77</v>
      </c>
      <c r="M21" s="35">
        <v>1.5</v>
      </c>
      <c r="N21" s="35"/>
      <c r="O21" s="35"/>
      <c r="P21" s="42">
        <f t="shared" si="0"/>
        <v>1.5</v>
      </c>
    </row>
    <row r="22" spans="1:16" ht="12.75" customHeight="1">
      <c r="A22" s="34">
        <v>12.18</v>
      </c>
      <c r="B22" s="35">
        <v>14.53</v>
      </c>
      <c r="C22" s="35"/>
      <c r="D22" s="35">
        <v>12.2</v>
      </c>
      <c r="E22" s="35">
        <v>14.53</v>
      </c>
      <c r="F22" s="35"/>
      <c r="G22" s="35">
        <v>12.2</v>
      </c>
      <c r="H22" s="35">
        <v>14.53</v>
      </c>
      <c r="I22" s="35"/>
      <c r="J22" s="38"/>
      <c r="K22" s="38"/>
      <c r="L22" s="38" t="s">
        <v>78</v>
      </c>
      <c r="M22" s="35">
        <v>12.2</v>
      </c>
      <c r="N22" s="35">
        <v>14.53</v>
      </c>
      <c r="O22" s="35"/>
      <c r="P22" s="42">
        <f t="shared" si="0"/>
        <v>26.729999999999997</v>
      </c>
    </row>
    <row r="23" spans="1:16" ht="12.75" customHeight="1">
      <c r="A23" s="34">
        <v>0.82</v>
      </c>
      <c r="B23" s="35">
        <v>0.76</v>
      </c>
      <c r="C23" s="35"/>
      <c r="D23" s="35">
        <v>1</v>
      </c>
      <c r="E23" s="35">
        <v>1</v>
      </c>
      <c r="F23" s="35"/>
      <c r="G23" s="35">
        <v>1</v>
      </c>
      <c r="H23" s="35">
        <v>1</v>
      </c>
      <c r="I23" s="35"/>
      <c r="J23" s="38"/>
      <c r="K23" s="38"/>
      <c r="L23" s="38" t="s">
        <v>79</v>
      </c>
      <c r="M23" s="35">
        <v>1</v>
      </c>
      <c r="N23" s="35">
        <v>1</v>
      </c>
      <c r="O23" s="35"/>
      <c r="P23" s="42">
        <f t="shared" si="0"/>
        <v>2</v>
      </c>
    </row>
    <row r="24" spans="1:16" ht="12.75" customHeight="1">
      <c r="A24" s="34"/>
      <c r="B24" s="35">
        <v>5.2</v>
      </c>
      <c r="C24" s="35"/>
      <c r="D24" s="35">
        <v>3</v>
      </c>
      <c r="E24" s="35">
        <v>3</v>
      </c>
      <c r="F24" s="35"/>
      <c r="G24" s="35">
        <v>3</v>
      </c>
      <c r="H24" s="35">
        <v>3</v>
      </c>
      <c r="I24" s="35"/>
      <c r="J24" s="38"/>
      <c r="K24" s="38"/>
      <c r="L24" s="38" t="s">
        <v>80</v>
      </c>
      <c r="M24" s="35">
        <v>3</v>
      </c>
      <c r="N24" s="35">
        <v>3</v>
      </c>
      <c r="O24" s="35"/>
      <c r="P24" s="42">
        <f t="shared" si="0"/>
        <v>6</v>
      </c>
    </row>
    <row r="25" spans="1:16" ht="12.75" customHeight="1">
      <c r="A25" s="34">
        <v>12</v>
      </c>
      <c r="B25" s="35">
        <v>20.9</v>
      </c>
      <c r="C25" s="35"/>
      <c r="D25" s="35">
        <v>12</v>
      </c>
      <c r="E25" s="35">
        <v>13</v>
      </c>
      <c r="F25" s="35"/>
      <c r="G25" s="35">
        <v>12</v>
      </c>
      <c r="H25" s="35">
        <v>13</v>
      </c>
      <c r="I25" s="35"/>
      <c r="J25" s="38"/>
      <c r="K25" s="38"/>
      <c r="L25" s="38" t="s">
        <v>81</v>
      </c>
      <c r="M25" s="35">
        <v>12</v>
      </c>
      <c r="N25" s="35">
        <v>13</v>
      </c>
      <c r="O25" s="35"/>
      <c r="P25" s="42">
        <f t="shared" si="0"/>
        <v>25</v>
      </c>
    </row>
    <row r="26" spans="1:16" ht="12.75" customHeight="1">
      <c r="A26" s="34"/>
      <c r="B26" s="35">
        <v>13.89</v>
      </c>
      <c r="C26" s="35"/>
      <c r="D26" s="35"/>
      <c r="E26" s="35">
        <v>2</v>
      </c>
      <c r="F26" s="35"/>
      <c r="G26" s="35"/>
      <c r="H26" s="35">
        <v>2</v>
      </c>
      <c r="I26" s="35"/>
      <c r="J26" s="38"/>
      <c r="K26" s="38"/>
      <c r="L26" s="38" t="s">
        <v>82</v>
      </c>
      <c r="M26" s="35"/>
      <c r="N26" s="35">
        <v>2</v>
      </c>
      <c r="O26" s="35"/>
      <c r="P26" s="42">
        <f t="shared" si="0"/>
        <v>2</v>
      </c>
    </row>
    <row r="27" spans="1:16" ht="12.75" customHeight="1">
      <c r="A27" s="40">
        <f aca="true" t="shared" si="1" ref="A27:I27">SUM(A18:A26)</f>
        <v>216.45</v>
      </c>
      <c r="B27" s="41">
        <f t="shared" si="1"/>
        <v>86.07000000000001</v>
      </c>
      <c r="C27" s="41">
        <f t="shared" si="1"/>
        <v>0</v>
      </c>
      <c r="D27" s="41">
        <f t="shared" si="1"/>
        <v>210.39999999999998</v>
      </c>
      <c r="E27" s="41">
        <f t="shared" si="1"/>
        <v>64.22999999999999</v>
      </c>
      <c r="F27" s="41">
        <f t="shared" si="1"/>
        <v>0</v>
      </c>
      <c r="G27" s="41">
        <f t="shared" si="1"/>
        <v>380.4</v>
      </c>
      <c r="H27" s="41">
        <f t="shared" si="1"/>
        <v>64.22999999999999</v>
      </c>
      <c r="I27" s="41">
        <f t="shared" si="1"/>
        <v>0</v>
      </c>
      <c r="J27" s="37" t="s">
        <v>83</v>
      </c>
      <c r="K27" s="37"/>
      <c r="L27" s="37"/>
      <c r="M27" s="41">
        <f>SUM(M18:M26)</f>
        <v>259.9</v>
      </c>
      <c r="N27" s="41">
        <f>SUM(N18:N26)</f>
        <v>64.22999999999999</v>
      </c>
      <c r="O27" s="41"/>
      <c r="P27" s="42">
        <f t="shared" si="0"/>
        <v>324.13</v>
      </c>
    </row>
    <row r="28" spans="1:16" ht="12.75" customHeight="1">
      <c r="A28" s="40"/>
      <c r="B28" s="41"/>
      <c r="C28" s="41"/>
      <c r="D28" s="41"/>
      <c r="E28" s="41"/>
      <c r="F28" s="41"/>
      <c r="G28" s="41"/>
      <c r="H28" s="41"/>
      <c r="I28" s="41"/>
      <c r="J28" s="37"/>
      <c r="K28" s="37"/>
      <c r="L28" s="37"/>
      <c r="M28" s="41"/>
      <c r="N28" s="41"/>
      <c r="O28" s="41"/>
      <c r="P28" s="39"/>
    </row>
    <row r="29" spans="1:16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37" t="s">
        <v>67</v>
      </c>
      <c r="K29" s="37"/>
      <c r="L29" s="37" t="s">
        <v>84</v>
      </c>
      <c r="M29" s="41"/>
      <c r="N29" s="41"/>
      <c r="O29" s="41"/>
      <c r="P29" s="39"/>
    </row>
    <row r="30" spans="1:16" ht="12.75" customHeight="1">
      <c r="A30" s="34"/>
      <c r="B30" s="35"/>
      <c r="C30" s="35"/>
      <c r="D30" s="35"/>
      <c r="E30" s="35"/>
      <c r="F30" s="35"/>
      <c r="G30" s="35"/>
      <c r="H30" s="35"/>
      <c r="I30" s="35"/>
      <c r="J30" s="37" t="s">
        <v>69</v>
      </c>
      <c r="K30" s="38"/>
      <c r="L30" s="37" t="s">
        <v>171</v>
      </c>
      <c r="M30" s="35"/>
      <c r="N30" s="35"/>
      <c r="O30" s="35"/>
      <c r="P30" s="39"/>
    </row>
    <row r="31" spans="1:16" ht="12.75" customHeight="1">
      <c r="A31" s="34"/>
      <c r="B31" s="35"/>
      <c r="C31" s="35"/>
      <c r="D31" s="35"/>
      <c r="E31" s="35"/>
      <c r="F31" s="35"/>
      <c r="G31" s="35"/>
      <c r="H31" s="35"/>
      <c r="I31" s="35"/>
      <c r="J31" s="37" t="s">
        <v>71</v>
      </c>
      <c r="K31" s="38"/>
      <c r="L31" s="37" t="s">
        <v>72</v>
      </c>
      <c r="M31" s="35"/>
      <c r="N31" s="35"/>
      <c r="O31" s="35"/>
      <c r="P31" s="39"/>
    </row>
    <row r="32" spans="1:16" ht="12.75" customHeight="1">
      <c r="A32" s="34">
        <v>2665.03</v>
      </c>
      <c r="B32" s="35">
        <v>3301.16</v>
      </c>
      <c r="C32" s="35"/>
      <c r="D32" s="35">
        <f>2916+822</f>
        <v>3738</v>
      </c>
      <c r="E32" s="35">
        <v>4335.65</v>
      </c>
      <c r="F32" s="35"/>
      <c r="G32" s="35">
        <f>3738+4</f>
        <v>3742</v>
      </c>
      <c r="H32" s="35">
        <f>4335.65+134</f>
        <v>4469.65</v>
      </c>
      <c r="I32" s="35"/>
      <c r="J32" s="37" t="s">
        <v>73</v>
      </c>
      <c r="K32" s="38"/>
      <c r="L32" s="38" t="s">
        <v>74</v>
      </c>
      <c r="M32" s="35">
        <v>3147</v>
      </c>
      <c r="N32" s="35">
        <v>4335.65</v>
      </c>
      <c r="O32" s="35"/>
      <c r="P32" s="42">
        <f aca="true" t="shared" si="2" ref="P32:P43">SUM(M32:O32)</f>
        <v>7482.65</v>
      </c>
    </row>
    <row r="33" spans="1:16" ht="12.75" customHeight="1">
      <c r="A33" s="34">
        <v>15.6</v>
      </c>
      <c r="B33" s="35">
        <v>1.24</v>
      </c>
      <c r="C33" s="35"/>
      <c r="D33" s="35">
        <v>15.6</v>
      </c>
      <c r="E33" s="35">
        <v>1.25</v>
      </c>
      <c r="F33" s="35"/>
      <c r="G33" s="35">
        <f>15.6+7.7</f>
        <v>23.3</v>
      </c>
      <c r="H33" s="35">
        <v>1.25</v>
      </c>
      <c r="I33" s="35"/>
      <c r="J33" s="37"/>
      <c r="K33" s="38"/>
      <c r="L33" s="38" t="s">
        <v>75</v>
      </c>
      <c r="M33" s="35">
        <v>20</v>
      </c>
      <c r="N33" s="35">
        <v>1.25</v>
      </c>
      <c r="O33" s="35"/>
      <c r="P33" s="42">
        <f t="shared" si="2"/>
        <v>21.25</v>
      </c>
    </row>
    <row r="34" spans="1:16" ht="12.75" customHeight="1">
      <c r="A34" s="34">
        <v>79.65</v>
      </c>
      <c r="B34" s="35">
        <v>3</v>
      </c>
      <c r="C34" s="35"/>
      <c r="D34" s="35">
        <v>32</v>
      </c>
      <c r="E34" s="35">
        <v>3</v>
      </c>
      <c r="F34" s="35"/>
      <c r="G34" s="35">
        <v>32</v>
      </c>
      <c r="H34" s="35">
        <v>3</v>
      </c>
      <c r="I34" s="35"/>
      <c r="J34" s="37"/>
      <c r="K34" s="38"/>
      <c r="L34" s="38" t="s">
        <v>76</v>
      </c>
      <c r="M34" s="35">
        <v>41.3</v>
      </c>
      <c r="N34" s="35">
        <v>16.35</v>
      </c>
      <c r="O34" s="35"/>
      <c r="P34" s="42">
        <f t="shared" si="2"/>
        <v>57.65</v>
      </c>
    </row>
    <row r="35" spans="1:16" ht="12.75" customHeight="1">
      <c r="A35" s="34">
        <v>1.96</v>
      </c>
      <c r="B35" s="35">
        <v>6</v>
      </c>
      <c r="C35" s="35"/>
      <c r="D35" s="35">
        <v>2</v>
      </c>
      <c r="E35" s="35">
        <v>6</v>
      </c>
      <c r="F35" s="35"/>
      <c r="G35" s="35">
        <v>2</v>
      </c>
      <c r="H35" s="35">
        <v>6</v>
      </c>
      <c r="I35" s="35"/>
      <c r="J35" s="37"/>
      <c r="K35" s="38"/>
      <c r="L35" s="38" t="s">
        <v>77</v>
      </c>
      <c r="M35" s="35">
        <v>2</v>
      </c>
      <c r="N35" s="35">
        <v>6</v>
      </c>
      <c r="O35" s="35"/>
      <c r="P35" s="42">
        <f t="shared" si="2"/>
        <v>8</v>
      </c>
    </row>
    <row r="36" spans="1:16" ht="12.75" customHeight="1">
      <c r="A36" s="34">
        <v>5.1</v>
      </c>
      <c r="B36" s="35">
        <v>25</v>
      </c>
      <c r="C36" s="35"/>
      <c r="D36" s="35">
        <v>5.1</v>
      </c>
      <c r="E36" s="35">
        <v>30</v>
      </c>
      <c r="F36" s="35"/>
      <c r="G36" s="35">
        <v>5.1</v>
      </c>
      <c r="H36" s="35">
        <v>30</v>
      </c>
      <c r="I36" s="35"/>
      <c r="J36" s="38"/>
      <c r="K36" s="38"/>
      <c r="L36" s="38" t="s">
        <v>78</v>
      </c>
      <c r="M36" s="35">
        <v>5.1</v>
      </c>
      <c r="N36" s="35">
        <v>30</v>
      </c>
      <c r="O36" s="35"/>
      <c r="P36" s="42">
        <f t="shared" si="2"/>
        <v>35.1</v>
      </c>
    </row>
    <row r="37" spans="1:16" ht="12.75" customHeight="1">
      <c r="A37" s="34">
        <v>3</v>
      </c>
      <c r="B37" s="35"/>
      <c r="C37" s="35"/>
      <c r="D37" s="35">
        <v>3</v>
      </c>
      <c r="E37" s="35"/>
      <c r="F37" s="35"/>
      <c r="G37" s="35">
        <v>3</v>
      </c>
      <c r="H37" s="35"/>
      <c r="I37" s="35"/>
      <c r="J37" s="38"/>
      <c r="K37" s="38"/>
      <c r="L37" s="38" t="s">
        <v>85</v>
      </c>
      <c r="M37" s="35">
        <v>3</v>
      </c>
      <c r="N37" s="35"/>
      <c r="O37" s="35"/>
      <c r="P37" s="42">
        <f t="shared" si="2"/>
        <v>3</v>
      </c>
    </row>
    <row r="38" spans="1:16" ht="12.75" customHeight="1">
      <c r="A38" s="34">
        <v>0.95</v>
      </c>
      <c r="B38" s="35">
        <v>2</v>
      </c>
      <c r="C38" s="35"/>
      <c r="D38" s="35">
        <v>1</v>
      </c>
      <c r="E38" s="35">
        <v>2</v>
      </c>
      <c r="F38" s="35"/>
      <c r="G38" s="35">
        <v>1</v>
      </c>
      <c r="H38" s="35">
        <v>2</v>
      </c>
      <c r="I38" s="35"/>
      <c r="J38" s="38"/>
      <c r="K38" s="38"/>
      <c r="L38" s="38" t="s">
        <v>79</v>
      </c>
      <c r="M38" s="35">
        <v>1</v>
      </c>
      <c r="N38" s="35">
        <v>2</v>
      </c>
      <c r="O38" s="35"/>
      <c r="P38" s="42">
        <f t="shared" si="2"/>
        <v>3</v>
      </c>
    </row>
    <row r="39" spans="1:16" ht="12.75" customHeight="1">
      <c r="A39" s="34">
        <v>1.5</v>
      </c>
      <c r="B39" s="35">
        <v>7</v>
      </c>
      <c r="C39" s="35"/>
      <c r="D39" s="35">
        <v>1.5</v>
      </c>
      <c r="E39" s="35">
        <v>7</v>
      </c>
      <c r="F39" s="35"/>
      <c r="G39" s="35">
        <v>1.5</v>
      </c>
      <c r="H39" s="35">
        <v>7</v>
      </c>
      <c r="I39" s="35"/>
      <c r="J39" s="38"/>
      <c r="K39" s="38"/>
      <c r="L39" s="38" t="s">
        <v>80</v>
      </c>
      <c r="M39" s="35">
        <v>1.5</v>
      </c>
      <c r="N39" s="35">
        <v>7</v>
      </c>
      <c r="O39" s="35"/>
      <c r="P39" s="42">
        <f t="shared" si="2"/>
        <v>8.5</v>
      </c>
    </row>
    <row r="40" spans="1:16" ht="12.75" customHeight="1">
      <c r="A40" s="34">
        <v>4.61</v>
      </c>
      <c r="B40" s="35">
        <v>25</v>
      </c>
      <c r="C40" s="35"/>
      <c r="D40" s="35"/>
      <c r="E40" s="35">
        <v>30</v>
      </c>
      <c r="F40" s="35"/>
      <c r="G40" s="35"/>
      <c r="H40" s="35">
        <v>30</v>
      </c>
      <c r="I40" s="35"/>
      <c r="J40" s="38"/>
      <c r="K40" s="38"/>
      <c r="L40" s="38" t="s">
        <v>81</v>
      </c>
      <c r="M40" s="35"/>
      <c r="N40" s="35">
        <v>30</v>
      </c>
      <c r="O40" s="35"/>
      <c r="P40" s="42">
        <f t="shared" si="2"/>
        <v>30</v>
      </c>
    </row>
    <row r="41" spans="1:16" ht="12.75" customHeight="1">
      <c r="A41" s="34">
        <v>0.6</v>
      </c>
      <c r="B41" s="35">
        <v>5</v>
      </c>
      <c r="C41" s="35"/>
      <c r="D41" s="35">
        <v>4.7</v>
      </c>
      <c r="E41" s="35">
        <v>5</v>
      </c>
      <c r="F41" s="35"/>
      <c r="G41" s="35">
        <v>4.7</v>
      </c>
      <c r="H41" s="35">
        <v>5</v>
      </c>
      <c r="I41" s="35"/>
      <c r="J41" s="38"/>
      <c r="K41" s="38"/>
      <c r="L41" s="38" t="s">
        <v>82</v>
      </c>
      <c r="M41" s="35">
        <v>4.7</v>
      </c>
      <c r="N41" s="35">
        <v>5</v>
      </c>
      <c r="O41" s="35"/>
      <c r="P41" s="42">
        <f t="shared" si="2"/>
        <v>9.7</v>
      </c>
    </row>
    <row r="42" spans="1:16" ht="12.75" customHeight="1">
      <c r="A42" s="34"/>
      <c r="B42" s="35"/>
      <c r="C42" s="35"/>
      <c r="D42" s="35">
        <v>0.6</v>
      </c>
      <c r="E42" s="35"/>
      <c r="F42" s="35"/>
      <c r="G42" s="35">
        <v>0.6</v>
      </c>
      <c r="H42" s="35"/>
      <c r="I42" s="35"/>
      <c r="J42" s="38"/>
      <c r="K42" s="38"/>
      <c r="L42" s="38" t="s">
        <v>86</v>
      </c>
      <c r="M42" s="35">
        <v>0.6</v>
      </c>
      <c r="N42" s="35"/>
      <c r="O42" s="35"/>
      <c r="P42" s="42">
        <f t="shared" si="2"/>
        <v>0.6</v>
      </c>
    </row>
    <row r="43" spans="1:16" ht="12.75" customHeight="1">
      <c r="A43" s="40">
        <f aca="true" t="shared" si="3" ref="A43:I43">SUM(A32:A42)</f>
        <v>2778</v>
      </c>
      <c r="B43" s="41">
        <f t="shared" si="3"/>
        <v>3375.3999999999996</v>
      </c>
      <c r="C43" s="41">
        <f t="shared" si="3"/>
        <v>0</v>
      </c>
      <c r="D43" s="41">
        <f t="shared" si="3"/>
        <v>3803.4999999999995</v>
      </c>
      <c r="E43" s="41">
        <f t="shared" si="3"/>
        <v>4419.9</v>
      </c>
      <c r="F43" s="41">
        <f t="shared" si="3"/>
        <v>0</v>
      </c>
      <c r="G43" s="41">
        <f t="shared" si="3"/>
        <v>3815.2</v>
      </c>
      <c r="H43" s="41">
        <f t="shared" si="3"/>
        <v>4553.9</v>
      </c>
      <c r="I43" s="41">
        <f t="shared" si="3"/>
        <v>0</v>
      </c>
      <c r="J43" s="37" t="s">
        <v>87</v>
      </c>
      <c r="K43" s="37"/>
      <c r="L43" s="37"/>
      <c r="M43" s="41">
        <f>SUM(M32:M42)</f>
        <v>3226.2</v>
      </c>
      <c r="N43" s="41">
        <f>SUM(N32:N42)</f>
        <v>4433.25</v>
      </c>
      <c r="O43" s="41"/>
      <c r="P43" s="42">
        <f t="shared" si="2"/>
        <v>7659.45</v>
      </c>
    </row>
  </sheetData>
  <sheetProtection/>
  <mergeCells count="13">
    <mergeCell ref="J11:L13"/>
    <mergeCell ref="M11:P11"/>
    <mergeCell ref="A12:C12"/>
    <mergeCell ref="D12:F12"/>
    <mergeCell ref="G12:I12"/>
    <mergeCell ref="M12:P12"/>
    <mergeCell ref="A1:P1"/>
    <mergeCell ref="A2:P2"/>
    <mergeCell ref="A3:P3"/>
    <mergeCell ref="A4:P4"/>
    <mergeCell ref="A11:C11"/>
    <mergeCell ref="D11:F11"/>
    <mergeCell ref="G11:I11"/>
  </mergeCells>
  <printOptions horizontalCentered="1"/>
  <pageMargins left="1" right="1" top="0.5" bottom="0.5" header="0.23" footer="0.17"/>
  <pageSetup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28125" style="67" customWidth="1"/>
    <col min="4" max="5" width="9.57421875" style="67" customWidth="1"/>
    <col min="6" max="6" width="9.00390625" style="67" customWidth="1"/>
    <col min="7" max="8" width="9.57421875" style="67" customWidth="1"/>
    <col min="9" max="9" width="9.00390625" style="67" customWidth="1"/>
    <col min="10" max="10" width="9.140625" style="67" customWidth="1"/>
    <col min="11" max="11" width="4.00390625" style="67" customWidth="1"/>
    <col min="12" max="12" width="29.00390625" style="67" customWidth="1"/>
    <col min="13" max="14" width="9.57421875" style="67" customWidth="1"/>
    <col min="15" max="15" width="9.00390625" style="67" customWidth="1"/>
    <col min="16" max="16" width="9.57421875" style="67" customWidth="1"/>
  </cols>
  <sheetData>
    <row r="1" spans="1:16" ht="15">
      <c r="A1" s="198">
        <v>180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3.5" customHeight="1">
      <c r="A5" s="43"/>
      <c r="B5" s="43"/>
      <c r="C5" s="44"/>
      <c r="D5" s="44"/>
      <c r="E5" s="44"/>
      <c r="F5" s="44"/>
      <c r="G5" s="20"/>
      <c r="H5" s="20"/>
      <c r="I5" s="24" t="s">
        <v>54</v>
      </c>
      <c r="J5" s="20"/>
      <c r="K5" s="20"/>
      <c r="L5" s="20"/>
      <c r="M5" s="20"/>
      <c r="N5" s="20"/>
      <c r="O5" s="20"/>
      <c r="P5" s="20"/>
    </row>
    <row r="6" spans="1:16" ht="13.5" customHeight="1">
      <c r="A6" s="45"/>
      <c r="B6" s="45"/>
      <c r="C6" s="46"/>
      <c r="D6" s="46"/>
      <c r="E6" s="46"/>
      <c r="F6" s="46"/>
      <c r="G6" s="20"/>
      <c r="H6" s="20"/>
      <c r="I6" s="24" t="s">
        <v>56</v>
      </c>
      <c r="J6" s="20"/>
      <c r="K6" s="24" t="s">
        <v>57</v>
      </c>
      <c r="L6" s="20"/>
      <c r="M6" s="20"/>
      <c r="N6" s="20"/>
      <c r="O6" s="20"/>
      <c r="P6" s="20"/>
    </row>
    <row r="7" spans="1:16" ht="13.5" customHeight="1">
      <c r="A7" s="18" t="s">
        <v>63</v>
      </c>
      <c r="B7" s="28" t="s">
        <v>64</v>
      </c>
      <c r="D7" s="20"/>
      <c r="E7" s="20"/>
      <c r="F7" s="20"/>
      <c r="G7" s="20"/>
      <c r="H7" s="20"/>
      <c r="I7" s="24" t="s">
        <v>59</v>
      </c>
      <c r="J7" s="20"/>
      <c r="K7" s="24" t="s">
        <v>60</v>
      </c>
      <c r="L7" s="20"/>
      <c r="M7" s="20"/>
      <c r="N7" s="20"/>
      <c r="O7" s="30"/>
      <c r="P7" s="81" t="s">
        <v>152</v>
      </c>
    </row>
    <row r="8" spans="1:16" ht="13.5" customHeight="1">
      <c r="A8" s="180" t="s">
        <v>191</v>
      </c>
      <c r="B8" s="180"/>
      <c r="C8" s="181"/>
      <c r="D8" s="182" t="s">
        <v>3</v>
      </c>
      <c r="E8" s="183"/>
      <c r="F8" s="184"/>
      <c r="G8" s="182" t="s">
        <v>4</v>
      </c>
      <c r="H8" s="183"/>
      <c r="I8" s="184"/>
      <c r="J8" s="185" t="s">
        <v>65</v>
      </c>
      <c r="K8" s="186"/>
      <c r="L8" s="187"/>
      <c r="M8" s="182" t="s">
        <v>3</v>
      </c>
      <c r="N8" s="183"/>
      <c r="O8" s="183"/>
      <c r="P8" s="183"/>
    </row>
    <row r="9" spans="1:16" ht="13.5" customHeight="1">
      <c r="A9" s="174" t="s">
        <v>6</v>
      </c>
      <c r="B9" s="174"/>
      <c r="C9" s="175"/>
      <c r="D9" s="173" t="s">
        <v>167</v>
      </c>
      <c r="E9" s="174"/>
      <c r="F9" s="175"/>
      <c r="G9" s="173" t="s">
        <v>167</v>
      </c>
      <c r="H9" s="174"/>
      <c r="I9" s="175"/>
      <c r="J9" s="188"/>
      <c r="K9" s="189"/>
      <c r="L9" s="190"/>
      <c r="M9" s="176" t="s">
        <v>192</v>
      </c>
      <c r="N9" s="177"/>
      <c r="O9" s="177"/>
      <c r="P9" s="177"/>
    </row>
    <row r="10" spans="1:16" ht="33" customHeight="1">
      <c r="A10" s="99" t="s">
        <v>66</v>
      </c>
      <c r="B10" s="93" t="s">
        <v>7</v>
      </c>
      <c r="C10" s="86" t="s">
        <v>155</v>
      </c>
      <c r="D10" s="93" t="s">
        <v>66</v>
      </c>
      <c r="E10" s="93" t="s">
        <v>7</v>
      </c>
      <c r="F10" s="86" t="s">
        <v>155</v>
      </c>
      <c r="G10" s="93" t="s">
        <v>66</v>
      </c>
      <c r="H10" s="93" t="s">
        <v>7</v>
      </c>
      <c r="I10" s="86" t="s">
        <v>155</v>
      </c>
      <c r="J10" s="191"/>
      <c r="K10" s="192"/>
      <c r="L10" s="193"/>
      <c r="M10" s="93" t="s">
        <v>66</v>
      </c>
      <c r="N10" s="93" t="s">
        <v>7</v>
      </c>
      <c r="O10" s="86" t="s">
        <v>155</v>
      </c>
      <c r="P10" s="94" t="s">
        <v>8</v>
      </c>
    </row>
    <row r="11" spans="1:16" ht="16.5" customHeight="1">
      <c r="A11" s="99"/>
      <c r="B11" s="93"/>
      <c r="C11" s="86"/>
      <c r="D11" s="93"/>
      <c r="E11" s="93"/>
      <c r="F11" s="86"/>
      <c r="G11" s="93"/>
      <c r="H11" s="93"/>
      <c r="I11" s="86"/>
      <c r="J11" s="24" t="s">
        <v>61</v>
      </c>
      <c r="K11" s="20"/>
      <c r="L11" s="24" t="s">
        <v>88</v>
      </c>
      <c r="M11" s="20"/>
      <c r="N11" s="32"/>
      <c r="O11" s="86"/>
      <c r="P11" s="53"/>
    </row>
    <row r="12" spans="1:16" ht="13.5" customHeight="1">
      <c r="A12" s="40"/>
      <c r="B12" s="41"/>
      <c r="C12" s="41"/>
      <c r="D12" s="35"/>
      <c r="E12" s="35"/>
      <c r="F12" s="41"/>
      <c r="G12" s="35"/>
      <c r="H12" s="35"/>
      <c r="I12" s="41"/>
      <c r="J12" s="37" t="s">
        <v>67</v>
      </c>
      <c r="K12" s="37"/>
      <c r="L12" s="37" t="s">
        <v>89</v>
      </c>
      <c r="M12" s="41"/>
      <c r="N12" s="35"/>
      <c r="O12" s="35"/>
      <c r="P12" s="39"/>
    </row>
    <row r="13" spans="1:16" ht="13.5" customHeight="1">
      <c r="A13" s="34"/>
      <c r="B13" s="35"/>
      <c r="C13" s="35"/>
      <c r="D13" s="35"/>
      <c r="E13" s="35"/>
      <c r="F13" s="35"/>
      <c r="G13" s="35"/>
      <c r="H13" s="35"/>
      <c r="I13" s="35"/>
      <c r="J13" s="37" t="s">
        <v>69</v>
      </c>
      <c r="K13" s="38"/>
      <c r="L13" s="37" t="s">
        <v>90</v>
      </c>
      <c r="M13" s="35"/>
      <c r="N13" s="35"/>
      <c r="O13" s="35"/>
      <c r="P13" s="39"/>
    </row>
    <row r="14" spans="1:16" ht="13.5" customHeight="1">
      <c r="A14" s="34"/>
      <c r="B14" s="35"/>
      <c r="C14" s="35"/>
      <c r="D14" s="35"/>
      <c r="E14" s="35"/>
      <c r="F14" s="35"/>
      <c r="G14" s="35"/>
      <c r="H14" s="35"/>
      <c r="I14" s="35"/>
      <c r="J14" s="37" t="s">
        <v>71</v>
      </c>
      <c r="K14" s="38"/>
      <c r="L14" s="37" t="s">
        <v>72</v>
      </c>
      <c r="M14" s="35"/>
      <c r="N14" s="35"/>
      <c r="O14" s="35"/>
      <c r="P14" s="39"/>
    </row>
    <row r="15" spans="1:16" ht="13.5" customHeight="1">
      <c r="A15" s="170">
        <v>194.08</v>
      </c>
      <c r="B15" s="34">
        <v>20.39</v>
      </c>
      <c r="C15" s="35"/>
      <c r="D15" s="35">
        <f>163+15.25</f>
        <v>178.25</v>
      </c>
      <c r="E15" s="35">
        <v>26</v>
      </c>
      <c r="F15" s="35"/>
      <c r="G15" s="35">
        <f>163+15.25</f>
        <v>178.25</v>
      </c>
      <c r="H15" s="35">
        <v>26</v>
      </c>
      <c r="I15" s="35"/>
      <c r="J15" s="37" t="s">
        <v>73</v>
      </c>
      <c r="K15" s="38"/>
      <c r="L15" s="38" t="s">
        <v>74</v>
      </c>
      <c r="M15" s="35">
        <v>183</v>
      </c>
      <c r="N15" s="35">
        <v>26</v>
      </c>
      <c r="O15" s="35"/>
      <c r="P15" s="42">
        <f aca="true" t="shared" si="0" ref="P15:P25">SUM(M15:O15)</f>
        <v>209</v>
      </c>
    </row>
    <row r="16" spans="1:16" ht="13.5" customHeight="1">
      <c r="A16" s="170">
        <v>1</v>
      </c>
      <c r="B16" s="34"/>
      <c r="C16" s="35"/>
      <c r="D16" s="35">
        <v>1</v>
      </c>
      <c r="E16" s="35"/>
      <c r="F16" s="35"/>
      <c r="G16" s="35">
        <v>1</v>
      </c>
      <c r="H16" s="35"/>
      <c r="I16" s="35"/>
      <c r="J16" s="38"/>
      <c r="K16" s="38"/>
      <c r="L16" s="38" t="s">
        <v>75</v>
      </c>
      <c r="M16" s="35">
        <v>1.6</v>
      </c>
      <c r="N16" s="35"/>
      <c r="O16" s="35"/>
      <c r="P16" s="42">
        <f t="shared" si="0"/>
        <v>1.6</v>
      </c>
    </row>
    <row r="17" spans="1:16" ht="13.5" customHeight="1">
      <c r="A17" s="170">
        <v>4.4</v>
      </c>
      <c r="B17" s="34">
        <v>0.8</v>
      </c>
      <c r="C17" s="35"/>
      <c r="D17" s="35">
        <v>3</v>
      </c>
      <c r="E17" s="35">
        <v>0.8</v>
      </c>
      <c r="F17" s="35"/>
      <c r="G17" s="35">
        <v>3</v>
      </c>
      <c r="H17" s="35">
        <v>0.8</v>
      </c>
      <c r="I17" s="35"/>
      <c r="J17" s="38"/>
      <c r="K17" s="38"/>
      <c r="L17" s="38" t="s">
        <v>76</v>
      </c>
      <c r="M17" s="35">
        <v>3</v>
      </c>
      <c r="N17" s="35">
        <v>0.8</v>
      </c>
      <c r="O17" s="35"/>
      <c r="P17" s="42">
        <f t="shared" si="0"/>
        <v>3.8</v>
      </c>
    </row>
    <row r="18" spans="1:16" ht="13.5" customHeight="1">
      <c r="A18" s="170">
        <v>0.4</v>
      </c>
      <c r="B18" s="34"/>
      <c r="C18" s="35"/>
      <c r="D18" s="35">
        <v>0.5</v>
      </c>
      <c r="E18" s="35"/>
      <c r="F18" s="35"/>
      <c r="G18" s="35">
        <v>0.5</v>
      </c>
      <c r="H18" s="35"/>
      <c r="I18" s="35"/>
      <c r="J18" s="38"/>
      <c r="K18" s="38"/>
      <c r="L18" s="38" t="s">
        <v>77</v>
      </c>
      <c r="M18" s="35">
        <v>0.5</v>
      </c>
      <c r="N18" s="35"/>
      <c r="O18" s="35"/>
      <c r="P18" s="42">
        <f t="shared" si="0"/>
        <v>0.5</v>
      </c>
    </row>
    <row r="19" spans="1:16" ht="13.5" customHeight="1">
      <c r="A19" s="170">
        <v>2.14</v>
      </c>
      <c r="B19" s="34">
        <v>1.08</v>
      </c>
      <c r="C19" s="35"/>
      <c r="D19" s="35">
        <v>8.7</v>
      </c>
      <c r="E19" s="35">
        <v>1</v>
      </c>
      <c r="F19" s="35"/>
      <c r="G19" s="35">
        <v>8.7</v>
      </c>
      <c r="H19" s="35">
        <v>1</v>
      </c>
      <c r="I19" s="35"/>
      <c r="J19" s="38"/>
      <c r="K19" s="38"/>
      <c r="L19" s="38" t="s">
        <v>78</v>
      </c>
      <c r="M19" s="35">
        <v>8</v>
      </c>
      <c r="N19" s="35">
        <v>1</v>
      </c>
      <c r="O19" s="35"/>
      <c r="P19" s="42">
        <f t="shared" si="0"/>
        <v>9</v>
      </c>
    </row>
    <row r="20" spans="1:16" ht="13.5" customHeight="1">
      <c r="A20" s="170">
        <v>1.08</v>
      </c>
      <c r="B20" s="34"/>
      <c r="C20" s="35"/>
      <c r="D20" s="35">
        <v>1.45</v>
      </c>
      <c r="E20" s="35"/>
      <c r="F20" s="35"/>
      <c r="G20" s="35">
        <v>1.45</v>
      </c>
      <c r="H20" s="35"/>
      <c r="I20" s="35"/>
      <c r="J20" s="38"/>
      <c r="K20" s="38"/>
      <c r="L20" s="38" t="s">
        <v>91</v>
      </c>
      <c r="M20" s="35">
        <v>1.45</v>
      </c>
      <c r="N20" s="35"/>
      <c r="O20" s="35"/>
      <c r="P20" s="42">
        <f t="shared" si="0"/>
        <v>1.45</v>
      </c>
    </row>
    <row r="21" spans="1:16" ht="13.5" customHeight="1">
      <c r="A21" s="170">
        <v>0.1</v>
      </c>
      <c r="B21" s="34">
        <v>0.2</v>
      </c>
      <c r="C21" s="35"/>
      <c r="D21" s="35">
        <v>0.1</v>
      </c>
      <c r="E21" s="35">
        <v>0.2</v>
      </c>
      <c r="F21" s="35"/>
      <c r="G21" s="35">
        <v>0.1</v>
      </c>
      <c r="H21" s="35">
        <v>0.2</v>
      </c>
      <c r="I21" s="35"/>
      <c r="J21" s="38"/>
      <c r="K21" s="38"/>
      <c r="L21" s="38" t="s">
        <v>79</v>
      </c>
      <c r="M21" s="35">
        <v>0.1</v>
      </c>
      <c r="N21" s="35">
        <v>0.2</v>
      </c>
      <c r="O21" s="35"/>
      <c r="P21" s="42">
        <f t="shared" si="0"/>
        <v>0.30000000000000004</v>
      </c>
    </row>
    <row r="22" spans="1:16" ht="13.5" customHeight="1">
      <c r="A22" s="170"/>
      <c r="B22" s="34">
        <v>1</v>
      </c>
      <c r="C22" s="35"/>
      <c r="D22" s="35"/>
      <c r="E22" s="35">
        <v>1</v>
      </c>
      <c r="F22" s="35"/>
      <c r="G22" s="35"/>
      <c r="H22" s="35">
        <v>1</v>
      </c>
      <c r="I22" s="35"/>
      <c r="J22" s="38"/>
      <c r="K22" s="38"/>
      <c r="L22" s="38" t="s">
        <v>80</v>
      </c>
      <c r="M22" s="35"/>
      <c r="N22" s="35">
        <v>1</v>
      </c>
      <c r="O22" s="35"/>
      <c r="P22" s="42">
        <f t="shared" si="0"/>
        <v>1</v>
      </c>
    </row>
    <row r="23" spans="1:16" ht="13.5" customHeight="1">
      <c r="A23" s="171"/>
      <c r="B23" s="34">
        <v>1</v>
      </c>
      <c r="C23" s="35">
        <v>6.5</v>
      </c>
      <c r="D23" s="35"/>
      <c r="E23" s="35">
        <v>1</v>
      </c>
      <c r="F23" s="35"/>
      <c r="G23" s="35"/>
      <c r="H23" s="35">
        <v>1</v>
      </c>
      <c r="I23" s="35"/>
      <c r="J23" s="38"/>
      <c r="K23" s="38"/>
      <c r="L23" s="38" t="s">
        <v>81</v>
      </c>
      <c r="M23" s="35"/>
      <c r="N23" s="35">
        <v>2.15</v>
      </c>
      <c r="O23" s="35"/>
      <c r="P23" s="42">
        <f t="shared" si="0"/>
        <v>2.15</v>
      </c>
    </row>
    <row r="24" spans="1:16" ht="13.5" customHeight="1">
      <c r="A24" s="34">
        <v>3.55</v>
      </c>
      <c r="B24" s="35"/>
      <c r="C24" s="35"/>
      <c r="D24" s="35">
        <v>4</v>
      </c>
      <c r="E24" s="35"/>
      <c r="F24" s="35"/>
      <c r="G24" s="35">
        <v>4</v>
      </c>
      <c r="H24" s="35"/>
      <c r="I24" s="35"/>
      <c r="J24" s="38"/>
      <c r="K24" s="38"/>
      <c r="L24" s="38" t="s">
        <v>86</v>
      </c>
      <c r="M24" s="35">
        <v>4</v>
      </c>
      <c r="N24" s="35"/>
      <c r="O24" s="35"/>
      <c r="P24" s="42">
        <f t="shared" si="0"/>
        <v>4</v>
      </c>
    </row>
    <row r="25" spans="1:16" ht="13.5" customHeight="1">
      <c r="A25" s="40">
        <f aca="true" t="shared" si="1" ref="A25:I25">SUM(A15:A24)</f>
        <v>206.75000000000003</v>
      </c>
      <c r="B25" s="41">
        <f>SUM(B15:B24)</f>
        <v>24.470000000000002</v>
      </c>
      <c r="C25" s="41">
        <f t="shared" si="1"/>
        <v>6.5</v>
      </c>
      <c r="D25" s="41">
        <f t="shared" si="1"/>
        <v>196.99999999999997</v>
      </c>
      <c r="E25" s="41">
        <f t="shared" si="1"/>
        <v>30</v>
      </c>
      <c r="F25" s="41">
        <f t="shared" si="1"/>
        <v>0</v>
      </c>
      <c r="G25" s="41">
        <f t="shared" si="1"/>
        <v>196.99999999999997</v>
      </c>
      <c r="H25" s="41">
        <f t="shared" si="1"/>
        <v>30</v>
      </c>
      <c r="I25" s="41">
        <f t="shared" si="1"/>
        <v>0</v>
      </c>
      <c r="J25" s="37" t="s">
        <v>92</v>
      </c>
      <c r="K25" s="37"/>
      <c r="L25" s="37"/>
      <c r="M25" s="41">
        <f>SUM(M15:M24)</f>
        <v>201.64999999999998</v>
      </c>
      <c r="N25" s="41">
        <f>SUM(N15:N24)</f>
        <v>31.15</v>
      </c>
      <c r="O25" s="41">
        <f>SUM(O15:O24)</f>
        <v>0</v>
      </c>
      <c r="P25" s="42">
        <f t="shared" si="0"/>
        <v>232.79999999999998</v>
      </c>
    </row>
    <row r="26" spans="1:16" ht="13.5" customHeight="1">
      <c r="A26" s="34"/>
      <c r="B26" s="35"/>
      <c r="C26" s="35"/>
      <c r="D26" s="35"/>
      <c r="E26" s="35"/>
      <c r="F26" s="35"/>
      <c r="G26" s="35"/>
      <c r="H26" s="35"/>
      <c r="I26" s="35"/>
      <c r="J26" s="38"/>
      <c r="K26" s="38"/>
      <c r="L26" s="38"/>
      <c r="M26" s="35"/>
      <c r="N26" s="35"/>
      <c r="O26" s="35"/>
      <c r="P26" s="39"/>
    </row>
    <row r="27" spans="1:16" ht="13.5" customHeight="1">
      <c r="A27" s="34"/>
      <c r="B27" s="35"/>
      <c r="C27" s="35"/>
      <c r="D27" s="35"/>
      <c r="E27" s="35"/>
      <c r="F27" s="35"/>
      <c r="G27" s="35"/>
      <c r="H27" s="35"/>
      <c r="I27" s="35"/>
      <c r="J27" s="37" t="s">
        <v>67</v>
      </c>
      <c r="K27" s="38"/>
      <c r="L27" s="37" t="s">
        <v>89</v>
      </c>
      <c r="M27" s="35"/>
      <c r="N27" s="35"/>
      <c r="O27" s="35"/>
      <c r="P27" s="39"/>
    </row>
    <row r="28" spans="1:16" ht="13.5" customHeight="1">
      <c r="A28" s="34"/>
      <c r="B28" s="35"/>
      <c r="C28" s="35"/>
      <c r="D28" s="35"/>
      <c r="E28" s="35"/>
      <c r="F28" s="35"/>
      <c r="G28" s="35"/>
      <c r="H28" s="35"/>
      <c r="I28" s="35"/>
      <c r="J28" s="37" t="s">
        <v>69</v>
      </c>
      <c r="K28" s="38"/>
      <c r="L28" s="37" t="s">
        <v>93</v>
      </c>
      <c r="M28" s="35"/>
      <c r="N28" s="35"/>
      <c r="O28" s="35"/>
      <c r="P28" s="39"/>
    </row>
    <row r="29" spans="1:16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7" t="s">
        <v>71</v>
      </c>
      <c r="K29" s="38"/>
      <c r="L29" s="37" t="s">
        <v>72</v>
      </c>
      <c r="M29" s="35"/>
      <c r="N29" s="35"/>
      <c r="O29" s="35"/>
      <c r="P29" s="39"/>
    </row>
    <row r="30" spans="1:16" ht="13.5" customHeight="1">
      <c r="A30" s="34">
        <v>275.01</v>
      </c>
      <c r="B30" s="35">
        <v>149.86</v>
      </c>
      <c r="C30" s="35"/>
      <c r="D30" s="35">
        <f>259+97.2</f>
        <v>356.2</v>
      </c>
      <c r="E30" s="35">
        <v>294</v>
      </c>
      <c r="F30" s="35"/>
      <c r="G30" s="35">
        <f>259+97.2</f>
        <v>356.2</v>
      </c>
      <c r="H30" s="35">
        <v>294</v>
      </c>
      <c r="I30" s="35"/>
      <c r="J30" s="37" t="s">
        <v>73</v>
      </c>
      <c r="K30" s="38"/>
      <c r="L30" s="38" t="s">
        <v>74</v>
      </c>
      <c r="M30" s="35">
        <v>342</v>
      </c>
      <c r="N30" s="35">
        <v>294</v>
      </c>
      <c r="O30" s="35"/>
      <c r="P30" s="42">
        <f aca="true" t="shared" si="2" ref="P30:P41">SUM(M30:O30)</f>
        <v>636</v>
      </c>
    </row>
    <row r="31" spans="1:16" ht="13.5" customHeight="1">
      <c r="A31" s="34">
        <v>2.84</v>
      </c>
      <c r="B31" s="35"/>
      <c r="C31" s="35"/>
      <c r="D31" s="35">
        <v>2.5</v>
      </c>
      <c r="E31" s="35"/>
      <c r="F31" s="35"/>
      <c r="G31" s="35">
        <v>2.5</v>
      </c>
      <c r="H31" s="35"/>
      <c r="I31" s="35"/>
      <c r="J31" s="38"/>
      <c r="K31" s="38"/>
      <c r="L31" s="38" t="s">
        <v>75</v>
      </c>
      <c r="M31" s="35">
        <v>3.5</v>
      </c>
      <c r="N31" s="35"/>
      <c r="O31" s="35"/>
      <c r="P31" s="42">
        <f t="shared" si="2"/>
        <v>3.5</v>
      </c>
    </row>
    <row r="32" spans="1:16" ht="13.5" customHeight="1">
      <c r="A32" s="34">
        <v>7.34</v>
      </c>
      <c r="B32" s="35">
        <v>0.95</v>
      </c>
      <c r="C32" s="35"/>
      <c r="D32" s="35">
        <v>3</v>
      </c>
      <c r="E32" s="35">
        <v>1</v>
      </c>
      <c r="F32" s="35"/>
      <c r="G32" s="35">
        <v>3</v>
      </c>
      <c r="H32" s="35">
        <v>1</v>
      </c>
      <c r="I32" s="35"/>
      <c r="J32" s="38"/>
      <c r="K32" s="38"/>
      <c r="L32" s="38" t="s">
        <v>76</v>
      </c>
      <c r="M32" s="35">
        <v>5</v>
      </c>
      <c r="N32" s="35">
        <v>1</v>
      </c>
      <c r="O32" s="35"/>
      <c r="P32" s="42">
        <f t="shared" si="2"/>
        <v>6</v>
      </c>
    </row>
    <row r="33" spans="1:16" ht="13.5" customHeight="1">
      <c r="A33" s="34">
        <v>0.37</v>
      </c>
      <c r="B33" s="35"/>
      <c r="C33" s="35"/>
      <c r="D33" s="35">
        <v>0.5</v>
      </c>
      <c r="E33" s="35"/>
      <c r="F33" s="35"/>
      <c r="G33" s="35">
        <v>0.5</v>
      </c>
      <c r="H33" s="35"/>
      <c r="I33" s="35"/>
      <c r="J33" s="38"/>
      <c r="K33" s="38"/>
      <c r="L33" s="38" t="s">
        <v>77</v>
      </c>
      <c r="M33" s="35">
        <v>0.5</v>
      </c>
      <c r="N33" s="35"/>
      <c r="O33" s="35"/>
      <c r="P33" s="42">
        <f t="shared" si="2"/>
        <v>0.5</v>
      </c>
    </row>
    <row r="34" spans="1:16" ht="13.5" customHeight="1">
      <c r="A34" s="34">
        <v>0.45</v>
      </c>
      <c r="B34" s="35">
        <v>1</v>
      </c>
      <c r="C34" s="35"/>
      <c r="D34" s="35">
        <v>0.45</v>
      </c>
      <c r="E34" s="35">
        <v>1</v>
      </c>
      <c r="F34" s="35"/>
      <c r="G34" s="35">
        <v>0.45</v>
      </c>
      <c r="H34" s="35">
        <v>1</v>
      </c>
      <c r="I34" s="35"/>
      <c r="J34" s="38"/>
      <c r="K34" s="38"/>
      <c r="L34" s="38" t="s">
        <v>78</v>
      </c>
      <c r="M34" s="35">
        <v>0.45</v>
      </c>
      <c r="N34" s="35">
        <v>1</v>
      </c>
      <c r="O34" s="35"/>
      <c r="P34" s="42">
        <f t="shared" si="2"/>
        <v>1.45</v>
      </c>
    </row>
    <row r="35" spans="1:16" ht="13.5" customHeight="1">
      <c r="A35" s="34">
        <v>1</v>
      </c>
      <c r="B35" s="35">
        <v>0.99</v>
      </c>
      <c r="C35" s="35"/>
      <c r="D35" s="35">
        <v>1</v>
      </c>
      <c r="E35" s="35">
        <v>1</v>
      </c>
      <c r="F35" s="35"/>
      <c r="G35" s="35">
        <v>1</v>
      </c>
      <c r="H35" s="35">
        <v>1</v>
      </c>
      <c r="I35" s="35"/>
      <c r="J35" s="38"/>
      <c r="K35" s="38"/>
      <c r="L35" s="38" t="s">
        <v>85</v>
      </c>
      <c r="M35" s="35">
        <v>1</v>
      </c>
      <c r="N35" s="35">
        <v>1</v>
      </c>
      <c r="O35" s="35"/>
      <c r="P35" s="42">
        <f t="shared" si="2"/>
        <v>2</v>
      </c>
    </row>
    <row r="36" spans="1:16" ht="13.5" customHeight="1">
      <c r="A36" s="34"/>
      <c r="B36" s="35">
        <v>0.42</v>
      </c>
      <c r="C36" s="35"/>
      <c r="D36" s="35"/>
      <c r="E36" s="35">
        <v>0.5</v>
      </c>
      <c r="F36" s="35"/>
      <c r="G36" s="35"/>
      <c r="H36" s="35">
        <v>0.5</v>
      </c>
      <c r="I36" s="35"/>
      <c r="J36" s="38"/>
      <c r="K36" s="38"/>
      <c r="L36" s="38" t="s">
        <v>79</v>
      </c>
      <c r="M36" s="35"/>
      <c r="N36" s="35">
        <v>0.5</v>
      </c>
      <c r="O36" s="35"/>
      <c r="P36" s="42">
        <f t="shared" si="2"/>
        <v>0.5</v>
      </c>
    </row>
    <row r="37" spans="1:16" ht="13.5" customHeight="1">
      <c r="A37" s="34">
        <v>0.5</v>
      </c>
      <c r="B37" s="35">
        <v>1</v>
      </c>
      <c r="C37" s="35"/>
      <c r="D37" s="35">
        <v>0.5</v>
      </c>
      <c r="E37" s="35">
        <v>1</v>
      </c>
      <c r="F37" s="35"/>
      <c r="G37" s="35">
        <v>0.5</v>
      </c>
      <c r="H37" s="35">
        <v>1</v>
      </c>
      <c r="I37" s="35"/>
      <c r="J37" s="38"/>
      <c r="K37" s="38"/>
      <c r="L37" s="38" t="s">
        <v>94</v>
      </c>
      <c r="M37" s="35">
        <v>0.5</v>
      </c>
      <c r="N37" s="35">
        <v>1</v>
      </c>
      <c r="O37" s="35"/>
      <c r="P37" s="42">
        <f t="shared" si="2"/>
        <v>1.5</v>
      </c>
    </row>
    <row r="38" spans="1:16" ht="13.5" customHeight="1">
      <c r="A38" s="34"/>
      <c r="B38" s="35">
        <v>0.99</v>
      </c>
      <c r="C38" s="35"/>
      <c r="D38" s="35"/>
      <c r="E38" s="35">
        <v>1</v>
      </c>
      <c r="F38" s="35"/>
      <c r="G38" s="35"/>
      <c r="H38" s="35">
        <v>1</v>
      </c>
      <c r="I38" s="35"/>
      <c r="J38" s="38"/>
      <c r="K38" s="38"/>
      <c r="L38" s="38" t="s">
        <v>81</v>
      </c>
      <c r="M38" s="35"/>
      <c r="N38" s="35">
        <v>1</v>
      </c>
      <c r="O38" s="35"/>
      <c r="P38" s="42">
        <f t="shared" si="2"/>
        <v>1</v>
      </c>
    </row>
    <row r="39" spans="1:16" ht="13.5" customHeight="1">
      <c r="A39" s="34">
        <v>0.7</v>
      </c>
      <c r="B39" s="35">
        <v>0.5</v>
      </c>
      <c r="C39" s="35"/>
      <c r="D39" s="35">
        <v>0.7</v>
      </c>
      <c r="E39" s="35">
        <v>0.5</v>
      </c>
      <c r="F39" s="35"/>
      <c r="G39" s="35">
        <v>0.7</v>
      </c>
      <c r="H39" s="35">
        <v>0.5</v>
      </c>
      <c r="I39" s="35"/>
      <c r="J39" s="38"/>
      <c r="K39" s="38"/>
      <c r="L39" s="38" t="s">
        <v>82</v>
      </c>
      <c r="M39" s="35">
        <v>0.7</v>
      </c>
      <c r="N39" s="35">
        <v>0.5</v>
      </c>
      <c r="O39" s="35"/>
      <c r="P39" s="42">
        <f t="shared" si="2"/>
        <v>1.2</v>
      </c>
    </row>
    <row r="40" spans="1:16" ht="13.5" customHeight="1">
      <c r="A40" s="34">
        <v>0.4</v>
      </c>
      <c r="B40" s="35"/>
      <c r="C40" s="35"/>
      <c r="D40" s="35">
        <v>0.4</v>
      </c>
      <c r="E40" s="35"/>
      <c r="F40" s="35"/>
      <c r="G40" s="35">
        <v>0.4</v>
      </c>
      <c r="H40" s="35"/>
      <c r="I40" s="35"/>
      <c r="J40" s="38"/>
      <c r="K40" s="38"/>
      <c r="L40" s="38" t="s">
        <v>86</v>
      </c>
      <c r="M40" s="35">
        <v>0.4</v>
      </c>
      <c r="N40" s="35"/>
      <c r="O40" s="35"/>
      <c r="P40" s="42">
        <f t="shared" si="2"/>
        <v>0.4</v>
      </c>
    </row>
    <row r="41" spans="1:16" ht="13.5" customHeight="1">
      <c r="A41" s="40">
        <f aca="true" t="shared" si="3" ref="A41:I41">SUM(A30:A40)</f>
        <v>288.6099999999999</v>
      </c>
      <c r="B41" s="41">
        <f t="shared" si="3"/>
        <v>155.71</v>
      </c>
      <c r="C41" s="41">
        <f t="shared" si="3"/>
        <v>0</v>
      </c>
      <c r="D41" s="41">
        <f t="shared" si="3"/>
        <v>365.24999999999994</v>
      </c>
      <c r="E41" s="41">
        <f t="shared" si="3"/>
        <v>300</v>
      </c>
      <c r="F41" s="41">
        <f t="shared" si="3"/>
        <v>0</v>
      </c>
      <c r="G41" s="41">
        <f t="shared" si="3"/>
        <v>365.24999999999994</v>
      </c>
      <c r="H41" s="41">
        <f t="shared" si="3"/>
        <v>300</v>
      </c>
      <c r="I41" s="41">
        <f t="shared" si="3"/>
        <v>0</v>
      </c>
      <c r="J41" s="37" t="s">
        <v>95</v>
      </c>
      <c r="K41" s="37"/>
      <c r="L41" s="37"/>
      <c r="M41" s="41">
        <f>SUM(M30:M40)</f>
        <v>354.04999999999995</v>
      </c>
      <c r="N41" s="41">
        <f>SUM(N30:N40)</f>
        <v>300</v>
      </c>
      <c r="O41" s="41"/>
      <c r="P41" s="42">
        <f t="shared" si="2"/>
        <v>654.05</v>
      </c>
    </row>
    <row r="42" ht="13.5" customHeight="1"/>
    <row r="43" ht="13.5" customHeight="1"/>
  </sheetData>
  <sheetProtection/>
  <mergeCells count="13">
    <mergeCell ref="J8:L10"/>
    <mergeCell ref="M8:P8"/>
    <mergeCell ref="A9:C9"/>
    <mergeCell ref="D9:F9"/>
    <mergeCell ref="G9:I9"/>
    <mergeCell ref="M9:P9"/>
    <mergeCell ref="A1:P1"/>
    <mergeCell ref="A2:P2"/>
    <mergeCell ref="A3:P3"/>
    <mergeCell ref="A4:P4"/>
    <mergeCell ref="A8:C8"/>
    <mergeCell ref="D8:F8"/>
    <mergeCell ref="G8:I8"/>
  </mergeCells>
  <printOptions horizontalCentered="1"/>
  <pageMargins left="1" right="1" top="0.5" bottom="0.5" header="0.23" footer="0.17"/>
  <pageSetup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00390625" style="67" customWidth="1"/>
    <col min="7" max="8" width="9.57421875" style="67" customWidth="1"/>
    <col min="9" max="9" width="9.00390625" style="67" customWidth="1"/>
    <col min="10" max="10" width="9.140625" style="67" customWidth="1"/>
    <col min="11" max="11" width="5.140625" style="67" customWidth="1"/>
    <col min="12" max="12" width="37.28125" style="67" customWidth="1"/>
    <col min="13" max="14" width="9.57421875" style="67" customWidth="1"/>
    <col min="15" max="15" width="9.140625" style="67" customWidth="1"/>
    <col min="16" max="16" width="9.57421875" style="67" customWidth="1"/>
  </cols>
  <sheetData>
    <row r="1" spans="1:16" ht="13.5" customHeight="1">
      <c r="A1" s="198">
        <v>181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3.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3.5" customHeight="1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3.5" customHeight="1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3.5" customHeight="1">
      <c r="A5" s="21"/>
      <c r="B5" s="21"/>
      <c r="C5" s="20"/>
      <c r="D5" s="20"/>
      <c r="E5" s="20"/>
      <c r="F5" s="20"/>
      <c r="G5" s="20"/>
      <c r="H5" s="20"/>
      <c r="I5" s="24" t="s">
        <v>54</v>
      </c>
      <c r="J5" s="20"/>
      <c r="K5" s="20"/>
      <c r="L5" s="20"/>
      <c r="M5" s="20"/>
      <c r="N5" s="20"/>
      <c r="O5" s="20"/>
      <c r="P5" s="20"/>
    </row>
    <row r="6" spans="1:16" ht="13.5" customHeight="1">
      <c r="A6" s="45"/>
      <c r="B6" s="45"/>
      <c r="C6" s="46"/>
      <c r="D6" s="46"/>
      <c r="E6" s="46"/>
      <c r="F6" s="46"/>
      <c r="G6" s="20"/>
      <c r="H6" s="20"/>
      <c r="I6" s="24" t="s">
        <v>56</v>
      </c>
      <c r="J6" s="20"/>
      <c r="K6" s="24" t="s">
        <v>57</v>
      </c>
      <c r="L6" s="20"/>
      <c r="M6" s="20"/>
      <c r="N6" s="20"/>
      <c r="O6" s="20"/>
      <c r="P6" s="20"/>
    </row>
    <row r="7" spans="1:16" ht="13.5" customHeight="1">
      <c r="A7" s="18" t="s">
        <v>63</v>
      </c>
      <c r="B7" s="28" t="s">
        <v>64</v>
      </c>
      <c r="D7" s="20"/>
      <c r="E7" s="20"/>
      <c r="F7" s="20"/>
      <c r="G7" s="20"/>
      <c r="H7" s="20"/>
      <c r="I7" s="24" t="s">
        <v>59</v>
      </c>
      <c r="J7" s="20"/>
      <c r="K7" s="24" t="s">
        <v>60</v>
      </c>
      <c r="M7" s="20"/>
      <c r="N7" s="20"/>
      <c r="O7" s="30"/>
      <c r="P7" s="81" t="s">
        <v>152</v>
      </c>
    </row>
    <row r="8" spans="1:16" ht="13.5" customHeight="1">
      <c r="A8" s="180" t="s">
        <v>191</v>
      </c>
      <c r="B8" s="180"/>
      <c r="C8" s="181"/>
      <c r="D8" s="182" t="s">
        <v>3</v>
      </c>
      <c r="E8" s="183"/>
      <c r="F8" s="184"/>
      <c r="G8" s="182" t="s">
        <v>4</v>
      </c>
      <c r="H8" s="183"/>
      <c r="I8" s="184"/>
      <c r="J8" s="185" t="s">
        <v>65</v>
      </c>
      <c r="K8" s="186"/>
      <c r="L8" s="187"/>
      <c r="M8" s="182" t="s">
        <v>3</v>
      </c>
      <c r="N8" s="183"/>
      <c r="O8" s="183"/>
      <c r="P8" s="183"/>
    </row>
    <row r="9" spans="1:16" ht="13.5" customHeight="1">
      <c r="A9" s="174" t="s">
        <v>6</v>
      </c>
      <c r="B9" s="174"/>
      <c r="C9" s="175"/>
      <c r="D9" s="173" t="s">
        <v>167</v>
      </c>
      <c r="E9" s="174"/>
      <c r="F9" s="175"/>
      <c r="G9" s="173" t="s">
        <v>167</v>
      </c>
      <c r="H9" s="174"/>
      <c r="I9" s="175"/>
      <c r="J9" s="188"/>
      <c r="K9" s="189"/>
      <c r="L9" s="190"/>
      <c r="M9" s="176" t="s">
        <v>192</v>
      </c>
      <c r="N9" s="177"/>
      <c r="O9" s="177"/>
      <c r="P9" s="177"/>
    </row>
    <row r="10" spans="1:16" ht="27.75" customHeight="1">
      <c r="A10" s="99" t="s">
        <v>66</v>
      </c>
      <c r="B10" s="93" t="s">
        <v>7</v>
      </c>
      <c r="C10" s="86" t="s">
        <v>155</v>
      </c>
      <c r="D10" s="93" t="s">
        <v>66</v>
      </c>
      <c r="E10" s="93" t="s">
        <v>7</v>
      </c>
      <c r="F10" s="86" t="s">
        <v>155</v>
      </c>
      <c r="G10" s="93" t="s">
        <v>66</v>
      </c>
      <c r="H10" s="93" t="s">
        <v>7</v>
      </c>
      <c r="I10" s="86" t="s">
        <v>155</v>
      </c>
      <c r="J10" s="191"/>
      <c r="K10" s="192"/>
      <c r="L10" s="193"/>
      <c r="M10" s="93" t="s">
        <v>66</v>
      </c>
      <c r="N10" s="93" t="s">
        <v>7</v>
      </c>
      <c r="O10" s="86" t="s">
        <v>155</v>
      </c>
      <c r="P10" s="94" t="s">
        <v>8</v>
      </c>
    </row>
    <row r="11" spans="1:16" ht="12.75" customHeight="1">
      <c r="A11" s="99"/>
      <c r="B11" s="93"/>
      <c r="C11" s="86"/>
      <c r="D11" s="93"/>
      <c r="E11" s="93"/>
      <c r="F11" s="86"/>
      <c r="G11" s="93"/>
      <c r="H11" s="93"/>
      <c r="I11" s="86"/>
      <c r="J11" s="24" t="s">
        <v>61</v>
      </c>
      <c r="K11" s="20"/>
      <c r="L11" s="24" t="s">
        <v>88</v>
      </c>
      <c r="M11" s="20"/>
      <c r="N11" s="32"/>
      <c r="O11" s="86"/>
      <c r="P11" s="53"/>
    </row>
    <row r="12" spans="1:16" ht="12.75" customHeight="1">
      <c r="A12" s="34"/>
      <c r="B12" s="35"/>
      <c r="C12" s="35"/>
      <c r="D12" s="35"/>
      <c r="E12" s="35"/>
      <c r="F12" s="35"/>
      <c r="G12" s="35"/>
      <c r="H12" s="35"/>
      <c r="I12" s="36"/>
      <c r="J12" s="37" t="s">
        <v>67</v>
      </c>
      <c r="K12" s="38"/>
      <c r="L12" s="37" t="s">
        <v>84</v>
      </c>
      <c r="M12" s="35"/>
      <c r="N12" s="35"/>
      <c r="O12" s="35"/>
      <c r="P12" s="39"/>
    </row>
    <row r="13" spans="1:16" ht="12.75" customHeight="1">
      <c r="A13" s="34"/>
      <c r="B13" s="35"/>
      <c r="C13" s="35"/>
      <c r="D13" s="35"/>
      <c r="E13" s="35"/>
      <c r="F13" s="35"/>
      <c r="G13" s="35"/>
      <c r="H13" s="35"/>
      <c r="I13" s="36"/>
      <c r="J13" s="37" t="s">
        <v>69</v>
      </c>
      <c r="K13" s="38"/>
      <c r="L13" s="37" t="s">
        <v>96</v>
      </c>
      <c r="M13" s="35"/>
      <c r="N13" s="35"/>
      <c r="O13" s="35"/>
      <c r="P13" s="39"/>
    </row>
    <row r="14" spans="1:16" ht="12.75" customHeight="1">
      <c r="A14" s="34"/>
      <c r="B14" s="35"/>
      <c r="C14" s="35"/>
      <c r="D14" s="35"/>
      <c r="E14" s="35"/>
      <c r="F14" s="35"/>
      <c r="G14" s="35"/>
      <c r="H14" s="35"/>
      <c r="I14" s="36"/>
      <c r="J14" s="37" t="s">
        <v>71</v>
      </c>
      <c r="K14" s="38"/>
      <c r="L14" s="37" t="s">
        <v>72</v>
      </c>
      <c r="M14" s="35"/>
      <c r="N14" s="35"/>
      <c r="O14" s="35"/>
      <c r="P14" s="39"/>
    </row>
    <row r="15" spans="1:16" ht="12.75" customHeight="1">
      <c r="A15" s="34"/>
      <c r="B15" s="35">
        <v>9.4</v>
      </c>
      <c r="C15" s="35"/>
      <c r="D15" s="35"/>
      <c r="E15" s="35">
        <v>9.72</v>
      </c>
      <c r="F15" s="35"/>
      <c r="G15" s="35"/>
      <c r="H15" s="35">
        <v>9.72</v>
      </c>
      <c r="I15" s="35"/>
      <c r="J15" s="37" t="s">
        <v>73</v>
      </c>
      <c r="K15" s="38"/>
      <c r="L15" s="38" t="s">
        <v>75</v>
      </c>
      <c r="M15" s="35"/>
      <c r="N15" s="35">
        <v>9.72</v>
      </c>
      <c r="O15" s="35"/>
      <c r="P15" s="42">
        <f>SUM(M15:O15)</f>
        <v>9.72</v>
      </c>
    </row>
    <row r="16" spans="1:16" ht="12.75" customHeight="1">
      <c r="A16" s="34"/>
      <c r="B16" s="35">
        <v>13.51</v>
      </c>
      <c r="C16" s="35"/>
      <c r="D16" s="35"/>
      <c r="E16" s="35">
        <v>14.1</v>
      </c>
      <c r="F16" s="35"/>
      <c r="G16" s="35"/>
      <c r="H16" s="35">
        <v>14.1</v>
      </c>
      <c r="I16" s="35"/>
      <c r="J16" s="38"/>
      <c r="K16" s="38"/>
      <c r="L16" s="38" t="s">
        <v>97</v>
      </c>
      <c r="M16" s="35"/>
      <c r="N16" s="35">
        <v>14.1</v>
      </c>
      <c r="O16" s="35"/>
      <c r="P16" s="42">
        <f>SUM(M16:O16)</f>
        <v>14.1</v>
      </c>
    </row>
    <row r="17" spans="1:16" ht="12.75" customHeight="1">
      <c r="A17" s="34"/>
      <c r="B17" s="35">
        <v>2</v>
      </c>
      <c r="C17" s="35"/>
      <c r="D17" s="35"/>
      <c r="E17" s="35">
        <v>2</v>
      </c>
      <c r="F17" s="35"/>
      <c r="G17" s="35"/>
      <c r="H17" s="35">
        <v>2</v>
      </c>
      <c r="I17" s="35"/>
      <c r="J17" s="38"/>
      <c r="K17" s="38"/>
      <c r="L17" s="38" t="s">
        <v>80</v>
      </c>
      <c r="M17" s="35"/>
      <c r="N17" s="35">
        <v>2</v>
      </c>
      <c r="O17" s="35"/>
      <c r="P17" s="42">
        <f>SUM(M17:O17)</f>
        <v>2</v>
      </c>
    </row>
    <row r="18" spans="1:16" ht="12.75" customHeight="1">
      <c r="A18" s="34"/>
      <c r="B18" s="35">
        <v>5</v>
      </c>
      <c r="C18" s="35"/>
      <c r="D18" s="35"/>
      <c r="E18" s="35">
        <v>5</v>
      </c>
      <c r="F18" s="35"/>
      <c r="G18" s="35"/>
      <c r="H18" s="35">
        <v>5</v>
      </c>
      <c r="I18" s="35"/>
      <c r="J18" s="38"/>
      <c r="K18" s="38"/>
      <c r="L18" s="38" t="s">
        <v>81</v>
      </c>
      <c r="M18" s="35"/>
      <c r="N18" s="35">
        <v>5</v>
      </c>
      <c r="O18" s="35"/>
      <c r="P18" s="42">
        <f>SUM(M18:O18)</f>
        <v>5</v>
      </c>
    </row>
    <row r="19" spans="1:16" ht="12.75" customHeight="1">
      <c r="A19" s="40">
        <f>SUM(A15:A18)</f>
        <v>0</v>
      </c>
      <c r="B19" s="41">
        <f>SUM(B15:B18)</f>
        <v>29.91</v>
      </c>
      <c r="C19" s="41">
        <f>SUM(C15:C18)</f>
        <v>0</v>
      </c>
      <c r="D19" s="41">
        <f>SUM(D15:D18)</f>
        <v>0</v>
      </c>
      <c r="E19" s="41">
        <f>SUM(E15:E18)</f>
        <v>30.82</v>
      </c>
      <c r="F19" s="41"/>
      <c r="G19" s="41">
        <f>SUM(G15:G18)</f>
        <v>0</v>
      </c>
      <c r="H19" s="41">
        <f>SUM(H15:H18)</f>
        <v>30.82</v>
      </c>
      <c r="I19" s="41"/>
      <c r="J19" s="37" t="s">
        <v>98</v>
      </c>
      <c r="K19" s="37"/>
      <c r="L19" s="37"/>
      <c r="M19" s="41"/>
      <c r="N19" s="41">
        <f>SUM(N15:N18)</f>
        <v>30.82</v>
      </c>
      <c r="O19" s="41"/>
      <c r="P19" s="42">
        <f>SUM(M19:O19)</f>
        <v>30.82</v>
      </c>
    </row>
    <row r="20" spans="1:16" ht="12.75" customHeight="1">
      <c r="A20" s="34"/>
      <c r="B20" s="35"/>
      <c r="C20" s="35"/>
      <c r="D20" s="35"/>
      <c r="E20" s="35"/>
      <c r="F20" s="35"/>
      <c r="G20" s="35"/>
      <c r="H20" s="35"/>
      <c r="I20" s="35"/>
      <c r="J20" s="37" t="s">
        <v>67</v>
      </c>
      <c r="K20" s="37"/>
      <c r="L20" s="37" t="s">
        <v>99</v>
      </c>
      <c r="M20" s="35"/>
      <c r="N20" s="35"/>
      <c r="O20" s="35"/>
      <c r="P20" s="39"/>
    </row>
    <row r="21" spans="1:16" ht="12.75" customHeight="1">
      <c r="A21" s="34"/>
      <c r="B21" s="35"/>
      <c r="C21" s="35"/>
      <c r="D21" s="35"/>
      <c r="E21" s="35"/>
      <c r="F21" s="35"/>
      <c r="G21" s="35"/>
      <c r="H21" s="35"/>
      <c r="I21" s="35"/>
      <c r="J21" s="37" t="s">
        <v>69</v>
      </c>
      <c r="K21" s="38"/>
      <c r="L21" s="37" t="s">
        <v>100</v>
      </c>
      <c r="M21" s="35"/>
      <c r="N21" s="35"/>
      <c r="O21" s="35"/>
      <c r="P21" s="39"/>
    </row>
    <row r="22" spans="1:16" ht="12.75" customHeight="1">
      <c r="A22" s="34"/>
      <c r="B22" s="35"/>
      <c r="C22" s="35"/>
      <c r="D22" s="35"/>
      <c r="E22" s="35"/>
      <c r="F22" s="35"/>
      <c r="G22" s="35"/>
      <c r="H22" s="35"/>
      <c r="I22" s="35"/>
      <c r="J22" s="37" t="s">
        <v>71</v>
      </c>
      <c r="K22" s="38"/>
      <c r="L22" s="37" t="s">
        <v>72</v>
      </c>
      <c r="M22" s="35"/>
      <c r="N22" s="35"/>
      <c r="O22" s="35"/>
      <c r="P22" s="39"/>
    </row>
    <row r="23" spans="1:16" ht="12.75" customHeight="1">
      <c r="A23" s="34"/>
      <c r="B23" s="35">
        <v>248.52</v>
      </c>
      <c r="C23" s="35"/>
      <c r="D23" s="35"/>
      <c r="E23" s="35">
        <v>361</v>
      </c>
      <c r="F23" s="35"/>
      <c r="G23" s="35"/>
      <c r="H23" s="35">
        <f>361+116</f>
        <v>477</v>
      </c>
      <c r="I23" s="35"/>
      <c r="J23" s="37" t="s">
        <v>73</v>
      </c>
      <c r="K23" s="38"/>
      <c r="L23" s="71" t="s">
        <v>151</v>
      </c>
      <c r="M23" s="35"/>
      <c r="N23" s="35">
        <v>361</v>
      </c>
      <c r="O23" s="35"/>
      <c r="P23" s="42">
        <f>SUM(M23:O23)</f>
        <v>361</v>
      </c>
    </row>
    <row r="24" spans="1:16" ht="12.75" customHeight="1">
      <c r="A24" s="34"/>
      <c r="B24" s="35">
        <v>3.44</v>
      </c>
      <c r="C24" s="35"/>
      <c r="D24" s="35"/>
      <c r="E24" s="35">
        <v>4</v>
      </c>
      <c r="F24" s="35"/>
      <c r="G24" s="35"/>
      <c r="H24" s="35">
        <v>4</v>
      </c>
      <c r="I24" s="35"/>
      <c r="J24" s="37"/>
      <c r="K24" s="38"/>
      <c r="L24" s="71" t="s">
        <v>150</v>
      </c>
      <c r="M24" s="35"/>
      <c r="N24" s="35">
        <v>4</v>
      </c>
      <c r="O24" s="35"/>
      <c r="P24" s="42">
        <f>SUM(M24:O24)</f>
        <v>4</v>
      </c>
    </row>
    <row r="25" spans="1:16" ht="12.75" customHeight="1">
      <c r="A25" s="40">
        <f>SUM(A23:A24)</f>
        <v>0</v>
      </c>
      <c r="B25" s="41">
        <f>SUM(B23:B24)</f>
        <v>251.96</v>
      </c>
      <c r="C25" s="41">
        <f>SUM(C23:C24)</f>
        <v>0</v>
      </c>
      <c r="D25" s="41">
        <f>SUM(D23:D24)</f>
        <v>0</v>
      </c>
      <c r="E25" s="41">
        <f>SUM(E23:E24)</f>
        <v>365</v>
      </c>
      <c r="F25" s="35"/>
      <c r="G25" s="41">
        <f>SUM(G23:G24)</f>
        <v>0</v>
      </c>
      <c r="H25" s="41">
        <f>SUM(H23:H24)</f>
        <v>481</v>
      </c>
      <c r="I25" s="35"/>
      <c r="J25" s="37" t="s">
        <v>101</v>
      </c>
      <c r="K25" s="37"/>
      <c r="L25" s="37"/>
      <c r="M25" s="41">
        <f>SUM(M23:M24)</f>
        <v>0</v>
      </c>
      <c r="N25" s="41">
        <f>SUM(N23:N24)</f>
        <v>365</v>
      </c>
      <c r="O25" s="41">
        <f>SUM(O23:O24)</f>
        <v>0</v>
      </c>
      <c r="P25" s="42">
        <f>SUM(M25:O25)</f>
        <v>365</v>
      </c>
    </row>
    <row r="26" spans="1:16" ht="12.75" customHeight="1">
      <c r="A26" s="40"/>
      <c r="B26" s="41"/>
      <c r="C26" s="41"/>
      <c r="D26" s="41"/>
      <c r="E26" s="41"/>
      <c r="F26" s="41"/>
      <c r="G26" s="41"/>
      <c r="H26" s="41"/>
      <c r="I26" s="41"/>
      <c r="J26" s="37" t="s">
        <v>67</v>
      </c>
      <c r="K26" s="37"/>
      <c r="L26" s="37" t="s">
        <v>144</v>
      </c>
      <c r="M26" s="41"/>
      <c r="N26" s="41"/>
      <c r="O26" s="41"/>
      <c r="P26" s="42"/>
    </row>
    <row r="27" spans="1:16" ht="12.75" customHeight="1">
      <c r="A27" s="40"/>
      <c r="B27" s="41"/>
      <c r="C27" s="41"/>
      <c r="D27" s="41"/>
      <c r="E27" s="41"/>
      <c r="F27" s="41"/>
      <c r="G27" s="41"/>
      <c r="H27" s="41"/>
      <c r="I27" s="41"/>
      <c r="J27" s="37" t="s">
        <v>69</v>
      </c>
      <c r="K27" s="38"/>
      <c r="L27" s="37" t="s">
        <v>147</v>
      </c>
      <c r="M27" s="41"/>
      <c r="N27" s="41"/>
      <c r="O27" s="41"/>
      <c r="P27" s="42"/>
    </row>
    <row r="28" spans="1:16" ht="12.75" customHeight="1">
      <c r="A28" s="40"/>
      <c r="B28" s="41"/>
      <c r="C28" s="41"/>
      <c r="D28" s="41"/>
      <c r="E28" s="41"/>
      <c r="F28" s="41"/>
      <c r="G28" s="41"/>
      <c r="H28" s="41"/>
      <c r="I28" s="41"/>
      <c r="J28" s="37" t="s">
        <v>71</v>
      </c>
      <c r="K28" s="38"/>
      <c r="L28" s="37" t="s">
        <v>72</v>
      </c>
      <c r="M28" s="41"/>
      <c r="N28" s="41"/>
      <c r="O28" s="41"/>
      <c r="P28" s="42"/>
    </row>
    <row r="29" spans="1:16" ht="12.75" customHeight="1">
      <c r="A29" s="40"/>
      <c r="B29" s="35"/>
      <c r="C29" s="35"/>
      <c r="D29" s="41"/>
      <c r="E29" s="41"/>
      <c r="F29" s="41"/>
      <c r="G29" s="41"/>
      <c r="H29" s="41"/>
      <c r="I29" s="41"/>
      <c r="J29" s="37" t="s">
        <v>73</v>
      </c>
      <c r="K29" s="38"/>
      <c r="L29" s="38" t="s">
        <v>145</v>
      </c>
      <c r="M29" s="41"/>
      <c r="N29" s="41"/>
      <c r="O29" s="41"/>
      <c r="P29" s="42">
        <f>SUM(M29:O29)</f>
        <v>0</v>
      </c>
    </row>
    <row r="30" spans="1:17" ht="12.75" customHeight="1">
      <c r="A30" s="40">
        <f aca="true" t="shared" si="0" ref="A30:I30">SUM(A29)</f>
        <v>0</v>
      </c>
      <c r="B30" s="41">
        <f t="shared" si="0"/>
        <v>0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F30" s="41">
        <f t="shared" si="0"/>
        <v>0</v>
      </c>
      <c r="G30" s="41">
        <f t="shared" si="0"/>
        <v>0</v>
      </c>
      <c r="H30" s="41">
        <f t="shared" si="0"/>
        <v>0</v>
      </c>
      <c r="I30" s="41">
        <f t="shared" si="0"/>
        <v>0</v>
      </c>
      <c r="J30" s="37" t="s">
        <v>146</v>
      </c>
      <c r="K30" s="37"/>
      <c r="L30" s="37"/>
      <c r="M30" s="41">
        <f>SUM(M29)</f>
        <v>0</v>
      </c>
      <c r="N30" s="41">
        <f>SUM(N29)</f>
        <v>0</v>
      </c>
      <c r="O30" s="41">
        <f>SUM(O29)</f>
        <v>0</v>
      </c>
      <c r="P30" s="78">
        <f>SUM(P29)</f>
        <v>0</v>
      </c>
      <c r="Q30" s="67"/>
    </row>
    <row r="31" spans="1:17" ht="12.75" customHeight="1">
      <c r="A31" s="40">
        <f>6!A30+6!A25+6!A19+5!A41+5!A25+4!A43+4!A27</f>
        <v>3489.8099999999995</v>
      </c>
      <c r="B31" s="41">
        <f>6!B30+6!B25+6!B19+5!B41+5!B25+4!B43+4!B27</f>
        <v>3923.52</v>
      </c>
      <c r="C31" s="41">
        <f>6!C30+6!C25+6!C19+5!C41+5!C25+4!C43+4!C27</f>
        <v>6.5</v>
      </c>
      <c r="D31" s="41">
        <f>6!D30+6!D25+6!D19+5!D41+5!D25+4!D43+4!D27</f>
        <v>4576.149999999999</v>
      </c>
      <c r="E31" s="41">
        <f>6!E30+6!E25+6!E19+5!E41+5!E25+4!E43+4!E27</f>
        <v>5209.949999999999</v>
      </c>
      <c r="F31" s="41">
        <f>6!F30+6!F25+6!F19+5!F41+5!F25+4!F43+4!F27</f>
        <v>0</v>
      </c>
      <c r="G31" s="41">
        <f>6!G30+6!G25+6!G19+5!G41+5!G25+4!G43+4!G27</f>
        <v>4757.849999999999</v>
      </c>
      <c r="H31" s="41">
        <f>6!H30+6!H25+6!H19+5!H41+5!H25+4!H43+4!H27</f>
        <v>5459.949999999999</v>
      </c>
      <c r="I31" s="41">
        <f>6!I30+6!I25+6!I19+5!I41+5!I25+4!I43+4!I27</f>
        <v>0</v>
      </c>
      <c r="J31" s="37" t="s">
        <v>108</v>
      </c>
      <c r="K31" s="37"/>
      <c r="L31" s="37"/>
      <c r="M31" s="41">
        <f>6!M30+6!M25+6!M19+5!M41+5!M25+4!M43+4!M27</f>
        <v>4041.7999999999997</v>
      </c>
      <c r="N31" s="41">
        <f>6!N30+6!N25+6!N19+5!N41+5!N25+4!N43+4!N27</f>
        <v>5224.45</v>
      </c>
      <c r="O31" s="41">
        <f>6!O30+6!O25+6!O19+5!O41+5!O25+4!O43+4!O27</f>
        <v>0</v>
      </c>
      <c r="P31" s="78" t="e">
        <f>6!P30+6!P25+6!P19+5!P41+5!P25+4!P43+4!P27+6!#REF!</f>
        <v>#REF!</v>
      </c>
      <c r="Q31" s="67"/>
    </row>
    <row r="32" spans="1:16" ht="12.75" customHeight="1">
      <c r="A32" s="31"/>
      <c r="B32" s="32"/>
      <c r="C32" s="32"/>
      <c r="D32" s="32"/>
      <c r="E32" s="32"/>
      <c r="F32" s="32"/>
      <c r="G32" s="32"/>
      <c r="H32" s="32"/>
      <c r="I32" s="32"/>
      <c r="J32" s="24" t="s">
        <v>61</v>
      </c>
      <c r="K32" s="20"/>
      <c r="L32" s="24" t="s">
        <v>143</v>
      </c>
      <c r="M32" s="32"/>
      <c r="N32" s="20"/>
      <c r="O32" s="32"/>
      <c r="P32" s="53"/>
    </row>
    <row r="33" spans="1:16" ht="12.75" customHeight="1">
      <c r="A33" s="34"/>
      <c r="B33" s="35"/>
      <c r="C33" s="35"/>
      <c r="D33" s="35"/>
      <c r="E33" s="35"/>
      <c r="F33" s="35"/>
      <c r="G33" s="35"/>
      <c r="H33" s="35"/>
      <c r="I33" s="35"/>
      <c r="J33" s="37" t="s">
        <v>67</v>
      </c>
      <c r="K33" s="38"/>
      <c r="L33" s="37" t="s">
        <v>109</v>
      </c>
      <c r="M33" s="35"/>
      <c r="N33" s="35"/>
      <c r="O33" s="35"/>
      <c r="P33" s="39"/>
    </row>
    <row r="34" spans="1:16" ht="12.75" customHeight="1">
      <c r="A34" s="34"/>
      <c r="B34" s="35"/>
      <c r="C34" s="35"/>
      <c r="D34" s="35"/>
      <c r="E34" s="35"/>
      <c r="F34" s="35"/>
      <c r="G34" s="35"/>
      <c r="H34" s="35"/>
      <c r="I34" s="35"/>
      <c r="J34" s="37" t="s">
        <v>69</v>
      </c>
      <c r="K34" s="38"/>
      <c r="L34" s="37" t="s">
        <v>180</v>
      </c>
      <c r="M34" s="35"/>
      <c r="N34" s="35"/>
      <c r="O34" s="35"/>
      <c r="P34" s="39"/>
    </row>
    <row r="35" spans="1:16" ht="12.75" customHeight="1">
      <c r="A35" s="34"/>
      <c r="B35" s="35"/>
      <c r="C35" s="35"/>
      <c r="D35" s="35"/>
      <c r="E35" s="35"/>
      <c r="F35" s="35"/>
      <c r="G35" s="35"/>
      <c r="H35" s="35"/>
      <c r="I35" s="35"/>
      <c r="J35" s="37" t="s">
        <v>71</v>
      </c>
      <c r="K35" s="38"/>
      <c r="L35" s="37" t="s">
        <v>110</v>
      </c>
      <c r="M35" s="35"/>
      <c r="N35" s="35"/>
      <c r="O35" s="35"/>
      <c r="P35" s="39"/>
    </row>
    <row r="36" spans="1:16" ht="12.75" customHeight="1">
      <c r="A36" s="34">
        <v>109.52</v>
      </c>
      <c r="B36" s="35"/>
      <c r="C36" s="35"/>
      <c r="D36" s="35">
        <f>125+39.5</f>
        <v>164.5</v>
      </c>
      <c r="E36" s="35"/>
      <c r="F36" s="35"/>
      <c r="G36" s="35">
        <f>125+39.5</f>
        <v>164.5</v>
      </c>
      <c r="H36" s="35"/>
      <c r="I36" s="35"/>
      <c r="J36" s="37" t="s">
        <v>73</v>
      </c>
      <c r="K36" s="38"/>
      <c r="L36" s="38" t="s">
        <v>74</v>
      </c>
      <c r="M36" s="35">
        <v>197</v>
      </c>
      <c r="N36" s="35"/>
      <c r="O36" s="35"/>
      <c r="P36" s="42">
        <f aca="true" t="shared" si="1" ref="P36:P47">SUM(M36:O36)</f>
        <v>197</v>
      </c>
    </row>
    <row r="37" spans="1:16" ht="12.75" customHeight="1">
      <c r="A37" s="34">
        <v>1.05</v>
      </c>
      <c r="B37" s="35">
        <v>1.33</v>
      </c>
      <c r="C37" s="35"/>
      <c r="D37" s="35">
        <v>1.15</v>
      </c>
      <c r="E37" s="35">
        <v>0.95</v>
      </c>
      <c r="F37" s="35"/>
      <c r="G37" s="35">
        <v>1.15</v>
      </c>
      <c r="H37" s="35">
        <v>0.95</v>
      </c>
      <c r="I37" s="35"/>
      <c r="J37" s="37"/>
      <c r="K37" s="38"/>
      <c r="L37" s="38" t="s">
        <v>75</v>
      </c>
      <c r="M37" s="35">
        <v>1</v>
      </c>
      <c r="N37" s="35">
        <v>0.95</v>
      </c>
      <c r="O37" s="35"/>
      <c r="P37" s="42">
        <f t="shared" si="1"/>
        <v>1.95</v>
      </c>
    </row>
    <row r="38" spans="1:16" ht="12.75" customHeight="1">
      <c r="A38" s="34">
        <v>4.5</v>
      </c>
      <c r="B38" s="35"/>
      <c r="C38" s="35"/>
      <c r="D38" s="35">
        <v>2.5</v>
      </c>
      <c r="E38" s="35"/>
      <c r="F38" s="35"/>
      <c r="G38" s="35">
        <v>2.5</v>
      </c>
      <c r="H38" s="35"/>
      <c r="I38" s="35"/>
      <c r="J38" s="37"/>
      <c r="K38" s="38"/>
      <c r="L38" s="38" t="s">
        <v>76</v>
      </c>
      <c r="M38" s="35">
        <v>2.5</v>
      </c>
      <c r="N38" s="35"/>
      <c r="O38" s="35"/>
      <c r="P38" s="42">
        <f t="shared" si="1"/>
        <v>2.5</v>
      </c>
    </row>
    <row r="39" spans="1:16" ht="12.75" customHeight="1">
      <c r="A39" s="34">
        <v>0.8</v>
      </c>
      <c r="B39" s="35"/>
      <c r="C39" s="35"/>
      <c r="D39" s="35">
        <v>0.8</v>
      </c>
      <c r="E39" s="35"/>
      <c r="F39" s="35"/>
      <c r="G39" s="35">
        <v>0.8</v>
      </c>
      <c r="H39" s="35"/>
      <c r="I39" s="35"/>
      <c r="J39" s="38"/>
      <c r="K39" s="38"/>
      <c r="L39" s="38" t="s">
        <v>77</v>
      </c>
      <c r="M39" s="35">
        <v>0.8</v>
      </c>
      <c r="N39" s="35"/>
      <c r="O39" s="35"/>
      <c r="P39" s="42">
        <f t="shared" si="1"/>
        <v>0.8</v>
      </c>
    </row>
    <row r="40" spans="1:16" ht="12.75" customHeight="1">
      <c r="A40" s="34">
        <v>1.75</v>
      </c>
      <c r="B40" s="35">
        <v>1</v>
      </c>
      <c r="C40" s="35"/>
      <c r="D40" s="35">
        <v>1.8</v>
      </c>
      <c r="E40" s="35">
        <v>1</v>
      </c>
      <c r="F40" s="35"/>
      <c r="G40" s="35">
        <v>1.8</v>
      </c>
      <c r="H40" s="35">
        <v>1</v>
      </c>
      <c r="I40" s="35"/>
      <c r="J40" s="38"/>
      <c r="K40" s="38"/>
      <c r="L40" s="38" t="s">
        <v>78</v>
      </c>
      <c r="M40" s="35">
        <v>1.8</v>
      </c>
      <c r="N40" s="35">
        <v>1</v>
      </c>
      <c r="O40" s="35"/>
      <c r="P40" s="42">
        <f t="shared" si="1"/>
        <v>2.8</v>
      </c>
    </row>
    <row r="41" spans="1:16" ht="12.75" customHeight="1">
      <c r="A41" s="34">
        <v>0.1</v>
      </c>
      <c r="B41" s="35"/>
      <c r="C41" s="35"/>
      <c r="D41" s="35">
        <v>0.15</v>
      </c>
      <c r="E41" s="35"/>
      <c r="F41" s="35"/>
      <c r="G41" s="35">
        <v>0.15</v>
      </c>
      <c r="H41" s="35"/>
      <c r="I41" s="35"/>
      <c r="J41" s="38"/>
      <c r="K41" s="38"/>
      <c r="L41" s="38" t="s">
        <v>79</v>
      </c>
      <c r="M41" s="35">
        <v>0.5</v>
      </c>
      <c r="N41" s="35"/>
      <c r="O41" s="35"/>
      <c r="P41" s="42">
        <f t="shared" si="1"/>
        <v>0.5</v>
      </c>
    </row>
    <row r="42" spans="1:16" ht="12.75" customHeight="1">
      <c r="A42" s="34"/>
      <c r="B42" s="35">
        <v>3.5</v>
      </c>
      <c r="C42" s="35"/>
      <c r="D42" s="35"/>
      <c r="E42" s="35">
        <v>1</v>
      </c>
      <c r="F42" s="35"/>
      <c r="G42" s="35"/>
      <c r="H42" s="35">
        <v>1</v>
      </c>
      <c r="I42" s="35"/>
      <c r="J42" s="38"/>
      <c r="K42" s="38"/>
      <c r="L42" s="38" t="s">
        <v>80</v>
      </c>
      <c r="M42" s="35"/>
      <c r="N42" s="35">
        <v>2</v>
      </c>
      <c r="O42" s="35"/>
      <c r="P42" s="42">
        <f t="shared" si="1"/>
        <v>2</v>
      </c>
    </row>
    <row r="43" spans="1:16" ht="12.75" customHeight="1">
      <c r="A43" s="34"/>
      <c r="B43" s="35">
        <v>15.54</v>
      </c>
      <c r="C43" s="35"/>
      <c r="D43" s="35"/>
      <c r="E43" s="35">
        <v>16</v>
      </c>
      <c r="F43" s="35"/>
      <c r="G43" s="35"/>
      <c r="H43" s="35">
        <v>16</v>
      </c>
      <c r="I43" s="35"/>
      <c r="J43" s="38"/>
      <c r="K43" s="38"/>
      <c r="L43" s="38" t="s">
        <v>105</v>
      </c>
      <c r="M43" s="35"/>
      <c r="N43" s="35"/>
      <c r="O43" s="35"/>
      <c r="P43" s="42">
        <f t="shared" si="1"/>
        <v>0</v>
      </c>
    </row>
    <row r="44" spans="1:16" ht="12.75" customHeight="1">
      <c r="A44" s="34"/>
      <c r="B44" s="35">
        <v>1.2</v>
      </c>
      <c r="C44" s="35"/>
      <c r="D44" s="35"/>
      <c r="E44" s="35">
        <v>1</v>
      </c>
      <c r="F44" s="35">
        <v>56.1</v>
      </c>
      <c r="G44" s="35"/>
      <c r="H44" s="35">
        <v>1</v>
      </c>
      <c r="I44" s="35">
        <v>56.1</v>
      </c>
      <c r="J44" s="38"/>
      <c r="K44" s="38"/>
      <c r="L44" s="38" t="s">
        <v>81</v>
      </c>
      <c r="M44" s="35"/>
      <c r="N44" s="35">
        <v>1</v>
      </c>
      <c r="O44" s="35"/>
      <c r="P44" s="42">
        <f t="shared" si="1"/>
        <v>1</v>
      </c>
    </row>
    <row r="45" spans="1:16" ht="12.75" customHeight="1">
      <c r="A45" s="34"/>
      <c r="B45" s="35"/>
      <c r="C45" s="35"/>
      <c r="D45" s="35"/>
      <c r="E45" s="35"/>
      <c r="F45" s="35"/>
      <c r="G45" s="35"/>
      <c r="H45" s="35"/>
      <c r="I45" s="35"/>
      <c r="J45" s="38"/>
      <c r="K45" s="38"/>
      <c r="L45" s="38" t="s">
        <v>82</v>
      </c>
      <c r="M45" s="35"/>
      <c r="N45" s="35">
        <v>0.5</v>
      </c>
      <c r="O45" s="35"/>
      <c r="P45" s="42">
        <f t="shared" si="1"/>
        <v>0.5</v>
      </c>
    </row>
    <row r="46" spans="1:16" ht="12.75" customHeight="1">
      <c r="A46" s="34">
        <v>0.5</v>
      </c>
      <c r="B46" s="35"/>
      <c r="C46" s="35"/>
      <c r="D46" s="35">
        <v>0.5</v>
      </c>
      <c r="E46" s="35"/>
      <c r="F46" s="35"/>
      <c r="G46" s="35">
        <v>0.5</v>
      </c>
      <c r="H46" s="35"/>
      <c r="I46" s="35"/>
      <c r="J46" s="38"/>
      <c r="K46" s="38"/>
      <c r="L46" s="38" t="s">
        <v>86</v>
      </c>
      <c r="M46" s="35">
        <v>0.5</v>
      </c>
      <c r="N46" s="35"/>
      <c r="O46" s="35"/>
      <c r="P46" s="42">
        <f t="shared" si="1"/>
        <v>0.5</v>
      </c>
    </row>
    <row r="47" spans="1:16" ht="12.75" customHeight="1">
      <c r="A47" s="40">
        <f aca="true" t="shared" si="2" ref="A47:I47">SUM(A36:A46)</f>
        <v>118.21999999999998</v>
      </c>
      <c r="B47" s="41">
        <f t="shared" si="2"/>
        <v>22.569999999999997</v>
      </c>
      <c r="C47" s="41">
        <f t="shared" si="2"/>
        <v>0</v>
      </c>
      <c r="D47" s="41">
        <f t="shared" si="2"/>
        <v>171.40000000000003</v>
      </c>
      <c r="E47" s="41">
        <f t="shared" si="2"/>
        <v>19.95</v>
      </c>
      <c r="F47" s="41">
        <f t="shared" si="2"/>
        <v>56.1</v>
      </c>
      <c r="G47" s="41">
        <f t="shared" si="2"/>
        <v>171.40000000000003</v>
      </c>
      <c r="H47" s="41">
        <f t="shared" si="2"/>
        <v>19.95</v>
      </c>
      <c r="I47" s="41">
        <f t="shared" si="2"/>
        <v>56.1</v>
      </c>
      <c r="J47" s="37" t="s">
        <v>181</v>
      </c>
      <c r="K47" s="37"/>
      <c r="L47" s="37"/>
      <c r="M47" s="41">
        <f>SUM(M36:M46)</f>
        <v>204.10000000000002</v>
      </c>
      <c r="N47" s="41">
        <f>SUM(N36:N46)</f>
        <v>5.45</v>
      </c>
      <c r="O47" s="41">
        <f>SUM(O36:O46)</f>
        <v>0</v>
      </c>
      <c r="P47" s="42">
        <f t="shared" si="1"/>
        <v>209.55</v>
      </c>
    </row>
    <row r="48" spans="1:17" ht="12.75" customHeight="1">
      <c r="A48" s="40">
        <f aca="true" t="shared" si="3" ref="A48:I48">A47</f>
        <v>118.21999999999998</v>
      </c>
      <c r="B48" s="41">
        <f t="shared" si="3"/>
        <v>22.569999999999997</v>
      </c>
      <c r="C48" s="41">
        <f t="shared" si="3"/>
        <v>0</v>
      </c>
      <c r="D48" s="41">
        <f t="shared" si="3"/>
        <v>171.40000000000003</v>
      </c>
      <c r="E48" s="41">
        <f t="shared" si="3"/>
        <v>19.95</v>
      </c>
      <c r="F48" s="41">
        <f t="shared" si="3"/>
        <v>56.1</v>
      </c>
      <c r="G48" s="41">
        <f t="shared" si="3"/>
        <v>171.40000000000003</v>
      </c>
      <c r="H48" s="41">
        <f t="shared" si="3"/>
        <v>19.95</v>
      </c>
      <c r="I48" s="41">
        <f t="shared" si="3"/>
        <v>56.1</v>
      </c>
      <c r="J48" s="90" t="s">
        <v>111</v>
      </c>
      <c r="K48" s="37"/>
      <c r="L48" s="37"/>
      <c r="M48" s="41">
        <f>M47</f>
        <v>204.10000000000002</v>
      </c>
      <c r="N48" s="41">
        <f>N47</f>
        <v>5.45</v>
      </c>
      <c r="O48" s="41">
        <f>O47</f>
        <v>0</v>
      </c>
      <c r="P48" s="78">
        <f>P47</f>
        <v>209.55</v>
      </c>
      <c r="Q48" s="67"/>
    </row>
    <row r="49" spans="1:16" ht="12.75" customHeight="1">
      <c r="A49" s="40">
        <f>A48+6!A31</f>
        <v>3608.0299999999993</v>
      </c>
      <c r="B49" s="41">
        <f>B48+6!B31</f>
        <v>3946.09</v>
      </c>
      <c r="C49" s="41">
        <f>C48+6!C31</f>
        <v>6.5</v>
      </c>
      <c r="D49" s="41">
        <f>D48+6!D31</f>
        <v>4747.549999999998</v>
      </c>
      <c r="E49" s="41">
        <f>E48+6!E31</f>
        <v>5229.899999999999</v>
      </c>
      <c r="F49" s="41">
        <f>F48+6!F31</f>
        <v>56.1</v>
      </c>
      <c r="G49" s="41">
        <f>G48+6!G31</f>
        <v>4929.249999999999</v>
      </c>
      <c r="H49" s="41">
        <f>H48+6!H31</f>
        <v>5479.899999999999</v>
      </c>
      <c r="I49" s="41">
        <f>I48+6!I31</f>
        <v>56.1</v>
      </c>
      <c r="J49" s="91" t="s">
        <v>164</v>
      </c>
      <c r="K49" s="37"/>
      <c r="L49" s="37"/>
      <c r="M49" s="41">
        <f>M48+6!M31</f>
        <v>4245.9</v>
      </c>
      <c r="N49" s="41">
        <f>N48+6!N31</f>
        <v>5229.9</v>
      </c>
      <c r="O49" s="41">
        <f>O48+6!O31</f>
        <v>0</v>
      </c>
      <c r="P49" s="42">
        <f>SUM(M49:O49)</f>
        <v>9475.8</v>
      </c>
    </row>
    <row r="58" ht="13.5" customHeight="1"/>
    <row r="59" ht="13.5" customHeight="1"/>
    <row r="60" ht="13.5" customHeight="1"/>
  </sheetData>
  <sheetProtection/>
  <mergeCells count="13">
    <mergeCell ref="J8:L10"/>
    <mergeCell ref="M8:P8"/>
    <mergeCell ref="A9:C9"/>
    <mergeCell ref="D9:F9"/>
    <mergeCell ref="G9:I9"/>
    <mergeCell ref="M9:P9"/>
    <mergeCell ref="A1:P1"/>
    <mergeCell ref="A2:P2"/>
    <mergeCell ref="A3:P3"/>
    <mergeCell ref="A4:P4"/>
    <mergeCell ref="A8:C8"/>
    <mergeCell ref="D8:F8"/>
    <mergeCell ref="G8:I8"/>
  </mergeCells>
  <printOptions horizontalCentered="1"/>
  <pageMargins left="1" right="1" top="0.5" bottom="0.5" header="0.23" footer="0.17"/>
  <pageSetup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140625" style="67" customWidth="1"/>
    <col min="7" max="8" width="9.57421875" style="67" customWidth="1"/>
    <col min="9" max="9" width="9.00390625" style="67" customWidth="1"/>
    <col min="10" max="10" width="9.140625" style="67" customWidth="1"/>
    <col min="11" max="11" width="4.00390625" style="67" customWidth="1"/>
    <col min="12" max="12" width="29.28125" style="67" customWidth="1"/>
    <col min="13" max="14" width="9.57421875" style="67" customWidth="1"/>
    <col min="15" max="15" width="9.140625" style="67" customWidth="1"/>
    <col min="16" max="16" width="9.57421875" style="67" customWidth="1"/>
  </cols>
  <sheetData>
    <row r="1" spans="1:16" ht="15">
      <c r="A1" s="198">
        <v>182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 customHeight="1">
      <c r="A6" s="43"/>
      <c r="B6" s="43"/>
      <c r="C6" s="44"/>
      <c r="D6" s="44"/>
      <c r="E6" s="44"/>
      <c r="F6" s="44"/>
      <c r="G6" s="20"/>
      <c r="H6" s="20"/>
      <c r="I6" s="24" t="s">
        <v>54</v>
      </c>
      <c r="J6" s="20"/>
      <c r="K6" s="20"/>
      <c r="L6" s="20"/>
      <c r="M6" s="20"/>
      <c r="N6" s="20"/>
      <c r="O6" s="20"/>
      <c r="P6" s="20"/>
    </row>
    <row r="7" spans="1:16" ht="12.75" customHeight="1">
      <c r="A7" s="20"/>
      <c r="B7" s="20"/>
      <c r="C7" s="51"/>
      <c r="D7" s="47"/>
      <c r="E7" s="47"/>
      <c r="F7" s="47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2.75" customHeight="1">
      <c r="A8" s="18" t="s">
        <v>63</v>
      </c>
      <c r="B8" s="28" t="s">
        <v>64</v>
      </c>
      <c r="D8" s="20"/>
      <c r="E8" s="20"/>
      <c r="F8" s="20"/>
      <c r="G8" s="20"/>
      <c r="H8" s="20"/>
      <c r="I8" s="24" t="s">
        <v>59</v>
      </c>
      <c r="J8" s="20"/>
      <c r="K8" s="24" t="s">
        <v>112</v>
      </c>
      <c r="L8" s="20"/>
      <c r="M8" s="20"/>
      <c r="N8" s="20"/>
      <c r="O8" s="30"/>
      <c r="P8" s="81" t="s">
        <v>152</v>
      </c>
    </row>
    <row r="9" spans="1:16" ht="12.7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12.75" customHeight="1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28.5" customHeight="1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6" ht="15" customHeight="1">
      <c r="A12" s="99"/>
      <c r="B12" s="93"/>
      <c r="C12" s="86"/>
      <c r="D12" s="93"/>
      <c r="E12" s="93"/>
      <c r="F12" s="86"/>
      <c r="G12" s="93"/>
      <c r="H12" s="93"/>
      <c r="I12" s="86"/>
      <c r="J12" s="24" t="s">
        <v>61</v>
      </c>
      <c r="K12" s="20"/>
      <c r="L12" s="24" t="s">
        <v>72</v>
      </c>
      <c r="M12" s="93"/>
      <c r="N12" s="93"/>
      <c r="O12" s="86"/>
      <c r="P12" s="128"/>
    </row>
    <row r="13" spans="1:16" ht="12.75" customHeight="1">
      <c r="A13" s="34"/>
      <c r="B13" s="35"/>
      <c r="C13" s="35"/>
      <c r="D13" s="35"/>
      <c r="E13" s="35"/>
      <c r="F13" s="35"/>
      <c r="G13" s="35"/>
      <c r="H13" s="35"/>
      <c r="I13" s="36"/>
      <c r="J13" s="37" t="s">
        <v>67</v>
      </c>
      <c r="K13" s="37"/>
      <c r="L13" s="37" t="s">
        <v>113</v>
      </c>
      <c r="M13" s="35"/>
      <c r="N13" s="35"/>
      <c r="O13" s="35"/>
      <c r="P13" s="39"/>
    </row>
    <row r="14" spans="1:16" ht="12.75" customHeight="1">
      <c r="A14" s="34"/>
      <c r="B14" s="35"/>
      <c r="C14" s="35"/>
      <c r="D14" s="35"/>
      <c r="E14" s="35"/>
      <c r="F14" s="35"/>
      <c r="G14" s="35"/>
      <c r="H14" s="35"/>
      <c r="I14" s="36"/>
      <c r="J14" s="37" t="s">
        <v>69</v>
      </c>
      <c r="K14" s="38"/>
      <c r="L14" s="37" t="s">
        <v>114</v>
      </c>
      <c r="M14" s="35"/>
      <c r="N14" s="35"/>
      <c r="O14" s="35"/>
      <c r="P14" s="39"/>
    </row>
    <row r="15" spans="1:16" ht="12.75" customHeight="1">
      <c r="A15" s="34"/>
      <c r="B15" s="35"/>
      <c r="C15" s="35"/>
      <c r="D15" s="35"/>
      <c r="E15" s="35"/>
      <c r="F15" s="35"/>
      <c r="G15" s="35"/>
      <c r="H15" s="35"/>
      <c r="I15" s="36"/>
      <c r="J15" s="37" t="s">
        <v>71</v>
      </c>
      <c r="K15" s="38"/>
      <c r="L15" s="37" t="s">
        <v>72</v>
      </c>
      <c r="M15" s="35"/>
      <c r="N15" s="35"/>
      <c r="O15" s="35"/>
      <c r="P15" s="39"/>
    </row>
    <row r="16" spans="1:16" ht="12.75" customHeight="1">
      <c r="A16" s="34"/>
      <c r="B16" s="35">
        <v>17.48</v>
      </c>
      <c r="C16" s="36"/>
      <c r="D16" s="35"/>
      <c r="E16" s="35">
        <v>19.82</v>
      </c>
      <c r="F16" s="36"/>
      <c r="G16" s="35"/>
      <c r="H16" s="35">
        <v>19.82</v>
      </c>
      <c r="I16" s="36"/>
      <c r="J16" s="37" t="s">
        <v>73</v>
      </c>
      <c r="K16" s="38"/>
      <c r="L16" s="38" t="s">
        <v>74</v>
      </c>
      <c r="M16" s="36"/>
      <c r="N16" s="35">
        <v>23</v>
      </c>
      <c r="O16" s="35"/>
      <c r="P16" s="42">
        <f aca="true" t="shared" si="0" ref="P16:P25">SUM(M16:O16)</f>
        <v>23</v>
      </c>
    </row>
    <row r="17" spans="1:16" ht="12.75" customHeight="1">
      <c r="A17" s="34"/>
      <c r="B17" s="35">
        <v>3.56</v>
      </c>
      <c r="C17" s="36"/>
      <c r="D17" s="35"/>
      <c r="E17" s="35">
        <v>3</v>
      </c>
      <c r="F17" s="36"/>
      <c r="G17" s="35"/>
      <c r="H17" s="35">
        <v>3</v>
      </c>
      <c r="I17" s="36"/>
      <c r="J17" s="38"/>
      <c r="K17" s="38"/>
      <c r="L17" s="38" t="s">
        <v>75</v>
      </c>
      <c r="M17" s="36"/>
      <c r="N17" s="35">
        <v>5</v>
      </c>
      <c r="O17" s="35"/>
      <c r="P17" s="42">
        <f t="shared" si="0"/>
        <v>5</v>
      </c>
    </row>
    <row r="18" spans="1:16" ht="12.75" customHeight="1">
      <c r="A18" s="34"/>
      <c r="B18" s="35">
        <v>1.97</v>
      </c>
      <c r="C18" s="36"/>
      <c r="D18" s="35"/>
      <c r="E18" s="35">
        <v>2</v>
      </c>
      <c r="F18" s="36"/>
      <c r="G18" s="35"/>
      <c r="H18" s="35">
        <v>2</v>
      </c>
      <c r="I18" s="36"/>
      <c r="J18" s="38"/>
      <c r="K18" s="38"/>
      <c r="L18" s="38" t="s">
        <v>76</v>
      </c>
      <c r="M18" s="36"/>
      <c r="N18" s="35">
        <v>5</v>
      </c>
      <c r="O18" s="35"/>
      <c r="P18" s="42">
        <f t="shared" si="0"/>
        <v>5</v>
      </c>
    </row>
    <row r="19" spans="1:16" ht="12.75" customHeight="1">
      <c r="A19" s="34"/>
      <c r="B19" s="35">
        <v>2</v>
      </c>
      <c r="C19" s="36"/>
      <c r="D19" s="35"/>
      <c r="E19" s="35">
        <v>2</v>
      </c>
      <c r="F19" s="36"/>
      <c r="G19" s="35"/>
      <c r="H19" s="35">
        <v>2</v>
      </c>
      <c r="I19" s="36"/>
      <c r="J19" s="38"/>
      <c r="K19" s="38"/>
      <c r="L19" s="38" t="s">
        <v>77</v>
      </c>
      <c r="M19" s="36"/>
      <c r="N19" s="35">
        <v>8</v>
      </c>
      <c r="O19" s="35"/>
      <c r="P19" s="42">
        <f t="shared" si="0"/>
        <v>8</v>
      </c>
    </row>
    <row r="20" spans="1:16" ht="12.75" customHeight="1">
      <c r="A20" s="34"/>
      <c r="B20" s="35">
        <v>6.61</v>
      </c>
      <c r="C20" s="36"/>
      <c r="D20" s="35"/>
      <c r="E20" s="35">
        <v>7.12</v>
      </c>
      <c r="F20" s="36"/>
      <c r="G20" s="35"/>
      <c r="H20" s="35">
        <v>7.12</v>
      </c>
      <c r="I20" s="36"/>
      <c r="J20" s="38"/>
      <c r="K20" s="38"/>
      <c r="L20" s="38" t="s">
        <v>78</v>
      </c>
      <c r="M20" s="36"/>
      <c r="N20" s="35">
        <v>17.12</v>
      </c>
      <c r="O20" s="35"/>
      <c r="P20" s="42">
        <f t="shared" si="0"/>
        <v>17.12</v>
      </c>
    </row>
    <row r="21" spans="1:16" ht="12.75" customHeight="1">
      <c r="A21" s="34"/>
      <c r="B21" s="35">
        <v>1.48</v>
      </c>
      <c r="C21" s="36"/>
      <c r="D21" s="35"/>
      <c r="E21" s="35">
        <v>2</v>
      </c>
      <c r="F21" s="36"/>
      <c r="G21" s="35"/>
      <c r="H21" s="35">
        <v>2</v>
      </c>
      <c r="I21" s="36"/>
      <c r="J21" s="38"/>
      <c r="K21" s="38"/>
      <c r="L21" s="38" t="s">
        <v>79</v>
      </c>
      <c r="M21" s="36"/>
      <c r="N21" s="35">
        <v>4</v>
      </c>
      <c r="O21" s="35"/>
      <c r="P21" s="42">
        <f t="shared" si="0"/>
        <v>4</v>
      </c>
    </row>
    <row r="22" spans="1:16" ht="12.75" customHeight="1">
      <c r="A22" s="34"/>
      <c r="B22" s="35">
        <v>2</v>
      </c>
      <c r="C22" s="36"/>
      <c r="D22" s="35"/>
      <c r="E22" s="35">
        <v>3</v>
      </c>
      <c r="F22" s="36"/>
      <c r="G22" s="35"/>
      <c r="H22" s="35">
        <v>3</v>
      </c>
      <c r="I22" s="36"/>
      <c r="J22" s="38"/>
      <c r="K22" s="38"/>
      <c r="L22" s="38" t="s">
        <v>80</v>
      </c>
      <c r="M22" s="36"/>
      <c r="N22" s="35">
        <v>6</v>
      </c>
      <c r="O22" s="35"/>
      <c r="P22" s="42">
        <f t="shared" si="0"/>
        <v>6</v>
      </c>
    </row>
    <row r="23" spans="1:16" ht="12.75" customHeight="1">
      <c r="A23" s="34"/>
      <c r="B23" s="35">
        <v>12.05</v>
      </c>
      <c r="C23" s="36"/>
      <c r="D23" s="35"/>
      <c r="E23" s="35">
        <v>33.5</v>
      </c>
      <c r="F23" s="36"/>
      <c r="G23" s="35"/>
      <c r="H23" s="35">
        <v>33.5</v>
      </c>
      <c r="I23" s="36"/>
      <c r="J23" s="38"/>
      <c r="K23" s="38"/>
      <c r="L23" s="38" t="s">
        <v>105</v>
      </c>
      <c r="M23" s="36"/>
      <c r="N23" s="35"/>
      <c r="O23" s="35"/>
      <c r="P23" s="42">
        <f t="shared" si="0"/>
        <v>0</v>
      </c>
    </row>
    <row r="24" spans="1:16" ht="12.75" customHeight="1">
      <c r="A24" s="34"/>
      <c r="B24" s="35">
        <v>14.42</v>
      </c>
      <c r="C24" s="36"/>
      <c r="D24" s="35"/>
      <c r="E24" s="35">
        <v>14</v>
      </c>
      <c r="F24" s="36"/>
      <c r="G24" s="35"/>
      <c r="H24" s="35">
        <v>14</v>
      </c>
      <c r="I24" s="36"/>
      <c r="J24" s="38"/>
      <c r="K24" s="38"/>
      <c r="L24" s="38" t="s">
        <v>81</v>
      </c>
      <c r="M24" s="36"/>
      <c r="N24" s="35">
        <v>18.32</v>
      </c>
      <c r="O24" s="35"/>
      <c r="P24" s="42">
        <f t="shared" si="0"/>
        <v>18.32</v>
      </c>
    </row>
    <row r="25" spans="1:16" ht="12.75" customHeight="1">
      <c r="A25" s="40">
        <f>SUM(A16:A24)</f>
        <v>0</v>
      </c>
      <c r="B25" s="41">
        <f>SUM(B16:B24)</f>
        <v>61.56999999999999</v>
      </c>
      <c r="C25" s="41">
        <f>SUM(C16:C24)</f>
        <v>0</v>
      </c>
      <c r="D25" s="41">
        <f>SUM(D16:D24)</f>
        <v>0</v>
      </c>
      <c r="E25" s="41">
        <f>SUM(E16:E24)</f>
        <v>86.44</v>
      </c>
      <c r="F25" s="50"/>
      <c r="G25" s="41">
        <f>SUM(G16:G24)</f>
        <v>0</v>
      </c>
      <c r="H25" s="41">
        <f>SUM(H16:H24)</f>
        <v>86.44</v>
      </c>
      <c r="I25" s="50"/>
      <c r="J25" s="37" t="s">
        <v>83</v>
      </c>
      <c r="K25" s="37"/>
      <c r="L25" s="37"/>
      <c r="M25" s="50"/>
      <c r="N25" s="41">
        <f>SUM(N16:N24)</f>
        <v>86.44</v>
      </c>
      <c r="O25" s="41"/>
      <c r="P25" s="42">
        <f t="shared" si="0"/>
        <v>86.44</v>
      </c>
    </row>
    <row r="26" spans="1:16" ht="12.75" customHeight="1">
      <c r="A26" s="34"/>
      <c r="B26" s="35"/>
      <c r="C26" s="35"/>
      <c r="D26" s="35"/>
      <c r="E26" s="35"/>
      <c r="F26" s="35"/>
      <c r="G26" s="35"/>
      <c r="H26" s="35"/>
      <c r="I26" s="35"/>
      <c r="J26" s="38"/>
      <c r="K26" s="38"/>
      <c r="L26" s="38"/>
      <c r="M26" s="35"/>
      <c r="N26" s="35"/>
      <c r="O26" s="35"/>
      <c r="P26" s="39"/>
    </row>
    <row r="27" spans="1:16" ht="12.75" customHeight="1">
      <c r="A27" s="34"/>
      <c r="B27" s="35"/>
      <c r="C27" s="35"/>
      <c r="D27" s="35"/>
      <c r="E27" s="35"/>
      <c r="F27" s="35"/>
      <c r="G27" s="35"/>
      <c r="H27" s="35"/>
      <c r="I27" s="35"/>
      <c r="J27" s="37" t="s">
        <v>67</v>
      </c>
      <c r="K27" s="37"/>
      <c r="L27" s="37" t="s">
        <v>115</v>
      </c>
      <c r="M27" s="35"/>
      <c r="N27" s="35"/>
      <c r="O27" s="35"/>
      <c r="P27" s="39"/>
    </row>
    <row r="28" spans="1:16" ht="12.75" customHeight="1">
      <c r="A28" s="34"/>
      <c r="B28" s="35"/>
      <c r="C28" s="35"/>
      <c r="D28" s="35"/>
      <c r="E28" s="35"/>
      <c r="F28" s="35"/>
      <c r="G28" s="35"/>
      <c r="H28" s="35"/>
      <c r="I28" s="35"/>
      <c r="J28" s="37" t="s">
        <v>69</v>
      </c>
      <c r="K28" s="38"/>
      <c r="L28" s="37" t="s">
        <v>116</v>
      </c>
      <c r="M28" s="35"/>
      <c r="N28" s="35"/>
      <c r="O28" s="35"/>
      <c r="P28" s="39"/>
    </row>
    <row r="29" spans="1:16" ht="12.75" customHeight="1">
      <c r="A29" s="34"/>
      <c r="B29" s="35"/>
      <c r="C29" s="35"/>
      <c r="D29" s="35"/>
      <c r="E29" s="35"/>
      <c r="F29" s="35"/>
      <c r="G29" s="35"/>
      <c r="H29" s="35"/>
      <c r="I29" s="35"/>
      <c r="J29" s="37" t="s">
        <v>71</v>
      </c>
      <c r="K29" s="38"/>
      <c r="L29" s="37" t="s">
        <v>72</v>
      </c>
      <c r="M29" s="35"/>
      <c r="N29" s="35"/>
      <c r="O29" s="35"/>
      <c r="P29" s="39"/>
    </row>
    <row r="30" spans="1:16" ht="12.75" customHeight="1">
      <c r="A30" s="34">
        <v>220.43</v>
      </c>
      <c r="B30" s="35">
        <v>56.75</v>
      </c>
      <c r="C30" s="36"/>
      <c r="D30" s="36">
        <f>256+38.25</f>
        <v>294.25</v>
      </c>
      <c r="E30" s="35">
        <v>80</v>
      </c>
      <c r="F30" s="36"/>
      <c r="G30" s="36">
        <f>256+38.25</f>
        <v>294.25</v>
      </c>
      <c r="H30" s="35">
        <v>80</v>
      </c>
      <c r="I30" s="36"/>
      <c r="J30" s="37" t="s">
        <v>73</v>
      </c>
      <c r="K30" s="38"/>
      <c r="L30" s="38" t="s">
        <v>74</v>
      </c>
      <c r="M30" s="36">
        <v>287</v>
      </c>
      <c r="N30" s="35">
        <v>87.5</v>
      </c>
      <c r="O30" s="35"/>
      <c r="P30" s="42">
        <f aca="true" t="shared" si="1" ref="P30:P44">SUM(M30:O30)</f>
        <v>374.5</v>
      </c>
    </row>
    <row r="31" spans="1:16" ht="12.75" customHeight="1">
      <c r="A31" s="34">
        <v>3</v>
      </c>
      <c r="B31" s="35"/>
      <c r="C31" s="36"/>
      <c r="D31" s="36">
        <v>2.6</v>
      </c>
      <c r="E31" s="35"/>
      <c r="F31" s="36"/>
      <c r="G31" s="36">
        <v>2.6</v>
      </c>
      <c r="H31" s="35"/>
      <c r="I31" s="36"/>
      <c r="J31" s="38"/>
      <c r="K31" s="38"/>
      <c r="L31" s="38" t="s">
        <v>75</v>
      </c>
      <c r="M31" s="36">
        <v>3.57</v>
      </c>
      <c r="N31" s="35"/>
      <c r="O31" s="35"/>
      <c r="P31" s="42">
        <f t="shared" si="1"/>
        <v>3.57</v>
      </c>
    </row>
    <row r="32" spans="1:16" ht="12.75" customHeight="1">
      <c r="A32" s="34">
        <v>5.35</v>
      </c>
      <c r="B32" s="35">
        <v>1</v>
      </c>
      <c r="C32" s="36"/>
      <c r="D32" s="36">
        <v>4.5</v>
      </c>
      <c r="E32" s="35">
        <v>2</v>
      </c>
      <c r="F32" s="36"/>
      <c r="G32" s="36">
        <v>4.5</v>
      </c>
      <c r="H32" s="35">
        <v>2</v>
      </c>
      <c r="I32" s="36"/>
      <c r="J32" s="38"/>
      <c r="K32" s="38"/>
      <c r="L32" s="38" t="s">
        <v>76</v>
      </c>
      <c r="M32" s="36">
        <v>5</v>
      </c>
      <c r="N32" s="35">
        <v>4</v>
      </c>
      <c r="O32" s="35"/>
      <c r="P32" s="42">
        <f t="shared" si="1"/>
        <v>9</v>
      </c>
    </row>
    <row r="33" spans="1:16" ht="12.75" customHeight="1">
      <c r="A33" s="34">
        <v>1</v>
      </c>
      <c r="B33" s="35">
        <v>0.6</v>
      </c>
      <c r="C33" s="36"/>
      <c r="D33" s="36">
        <v>1</v>
      </c>
      <c r="E33" s="35">
        <v>1</v>
      </c>
      <c r="F33" s="36"/>
      <c r="G33" s="36">
        <v>1</v>
      </c>
      <c r="H33" s="35">
        <v>1</v>
      </c>
      <c r="I33" s="36"/>
      <c r="J33" s="38"/>
      <c r="K33" s="38"/>
      <c r="L33" s="38" t="s">
        <v>77</v>
      </c>
      <c r="M33" s="36">
        <v>1</v>
      </c>
      <c r="N33" s="35">
        <v>2</v>
      </c>
      <c r="O33" s="35"/>
      <c r="P33" s="42">
        <f t="shared" si="1"/>
        <v>3</v>
      </c>
    </row>
    <row r="34" spans="1:16" ht="12.75" customHeight="1">
      <c r="A34" s="34">
        <v>1.35</v>
      </c>
      <c r="B34" s="35">
        <v>1</v>
      </c>
      <c r="C34" s="36"/>
      <c r="D34" s="36">
        <v>1.35</v>
      </c>
      <c r="E34" s="35">
        <v>1</v>
      </c>
      <c r="F34" s="36"/>
      <c r="G34" s="36">
        <v>1.35</v>
      </c>
      <c r="H34" s="35">
        <v>1</v>
      </c>
      <c r="I34" s="36"/>
      <c r="J34" s="38"/>
      <c r="K34" s="38"/>
      <c r="L34" s="38" t="s">
        <v>78</v>
      </c>
      <c r="M34" s="36">
        <v>1.35</v>
      </c>
      <c r="N34" s="35">
        <v>4</v>
      </c>
      <c r="O34" s="35"/>
      <c r="P34" s="42">
        <f t="shared" si="1"/>
        <v>5.35</v>
      </c>
    </row>
    <row r="35" spans="1:16" ht="12.75" customHeight="1">
      <c r="A35" s="34">
        <v>0.5</v>
      </c>
      <c r="B35" s="35"/>
      <c r="C35" s="36"/>
      <c r="D35" s="36">
        <v>0.5</v>
      </c>
      <c r="E35" s="35"/>
      <c r="F35" s="36"/>
      <c r="G35" s="36">
        <v>0.5</v>
      </c>
      <c r="H35" s="35"/>
      <c r="I35" s="36"/>
      <c r="J35" s="38"/>
      <c r="K35" s="38"/>
      <c r="L35" s="38" t="s">
        <v>85</v>
      </c>
      <c r="M35" s="36">
        <v>0.5</v>
      </c>
      <c r="N35" s="35">
        <v>1</v>
      </c>
      <c r="O35" s="35"/>
      <c r="P35" s="42">
        <f t="shared" si="1"/>
        <v>1.5</v>
      </c>
    </row>
    <row r="36" spans="1:16" ht="12.75" customHeight="1">
      <c r="A36" s="34">
        <v>0.6</v>
      </c>
      <c r="B36" s="35"/>
      <c r="C36" s="36"/>
      <c r="D36" s="36">
        <v>0.6</v>
      </c>
      <c r="E36" s="35"/>
      <c r="F36" s="36"/>
      <c r="G36" s="36">
        <v>0.6</v>
      </c>
      <c r="H36" s="35"/>
      <c r="I36" s="36"/>
      <c r="J36" s="38"/>
      <c r="K36" s="38"/>
      <c r="L36" s="38" t="s">
        <v>79</v>
      </c>
      <c r="M36" s="36">
        <v>0.6</v>
      </c>
      <c r="N36" s="35"/>
      <c r="O36" s="35"/>
      <c r="P36" s="42">
        <f t="shared" si="1"/>
        <v>0.6</v>
      </c>
    </row>
    <row r="37" spans="1:16" ht="12.75" customHeight="1">
      <c r="A37" s="34"/>
      <c r="B37" s="35">
        <v>1</v>
      </c>
      <c r="C37" s="36"/>
      <c r="D37" s="36"/>
      <c r="E37" s="35">
        <v>3</v>
      </c>
      <c r="F37" s="36"/>
      <c r="G37" s="36"/>
      <c r="H37" s="35">
        <v>3</v>
      </c>
      <c r="I37" s="36"/>
      <c r="J37" s="38"/>
      <c r="K37" s="38"/>
      <c r="L37" s="38" t="s">
        <v>80</v>
      </c>
      <c r="M37" s="36"/>
      <c r="N37" s="35">
        <v>6</v>
      </c>
      <c r="O37" s="35"/>
      <c r="P37" s="42">
        <f t="shared" si="1"/>
        <v>6</v>
      </c>
    </row>
    <row r="38" spans="1:16" ht="12.75" customHeight="1">
      <c r="A38" s="34"/>
      <c r="B38" s="35"/>
      <c r="C38" s="36"/>
      <c r="D38" s="36"/>
      <c r="E38" s="35"/>
      <c r="F38" s="36"/>
      <c r="G38" s="36"/>
      <c r="H38" s="35"/>
      <c r="I38" s="36">
        <f>8.94+5.5</f>
        <v>14.44</v>
      </c>
      <c r="J38" s="38"/>
      <c r="K38" s="38"/>
      <c r="L38" s="71" t="s">
        <v>151</v>
      </c>
      <c r="M38" s="36"/>
      <c r="N38" s="35"/>
      <c r="O38" s="35"/>
      <c r="P38" s="42"/>
    </row>
    <row r="39" spans="1:16" ht="12.75" customHeight="1">
      <c r="A39" s="34"/>
      <c r="B39" s="35"/>
      <c r="C39" s="36"/>
      <c r="D39" s="36"/>
      <c r="E39" s="35"/>
      <c r="F39" s="36"/>
      <c r="G39" s="36"/>
      <c r="H39" s="35"/>
      <c r="I39" s="36">
        <f>4.06+2.5</f>
        <v>6.56</v>
      </c>
      <c r="J39" s="38"/>
      <c r="K39" s="38"/>
      <c r="L39" s="71" t="s">
        <v>150</v>
      </c>
      <c r="M39" s="36"/>
      <c r="N39" s="35"/>
      <c r="O39" s="35"/>
      <c r="P39" s="42"/>
    </row>
    <row r="40" spans="1:16" ht="12.75" customHeight="1">
      <c r="A40" s="34"/>
      <c r="B40" s="35">
        <v>38.97</v>
      </c>
      <c r="C40" s="36"/>
      <c r="D40" s="36"/>
      <c r="E40" s="35">
        <v>40</v>
      </c>
      <c r="F40" s="36"/>
      <c r="G40" s="36"/>
      <c r="H40" s="35">
        <v>40</v>
      </c>
      <c r="I40" s="36"/>
      <c r="J40" s="38"/>
      <c r="K40" s="38"/>
      <c r="L40" s="38" t="s">
        <v>105</v>
      </c>
      <c r="M40" s="36"/>
      <c r="N40" s="35"/>
      <c r="O40" s="35"/>
      <c r="P40" s="42">
        <f t="shared" si="1"/>
        <v>0</v>
      </c>
    </row>
    <row r="41" spans="1:16" ht="12.75" customHeight="1">
      <c r="A41" s="34"/>
      <c r="B41" s="35">
        <v>1.35</v>
      </c>
      <c r="C41" s="36"/>
      <c r="D41" s="36"/>
      <c r="E41" s="35">
        <v>1</v>
      </c>
      <c r="F41" s="36"/>
      <c r="G41" s="36"/>
      <c r="H41" s="35">
        <v>1</v>
      </c>
      <c r="I41" s="36"/>
      <c r="J41" s="38"/>
      <c r="K41" s="38"/>
      <c r="L41" s="38" t="s">
        <v>81</v>
      </c>
      <c r="M41" s="36"/>
      <c r="N41" s="35">
        <v>4</v>
      </c>
      <c r="O41" s="35"/>
      <c r="P41" s="42">
        <f t="shared" si="1"/>
        <v>4</v>
      </c>
    </row>
    <row r="42" spans="1:16" ht="12.75" customHeight="1">
      <c r="A42" s="34">
        <v>0.45</v>
      </c>
      <c r="B42" s="35">
        <v>1</v>
      </c>
      <c r="C42" s="36"/>
      <c r="D42" s="36">
        <v>0.45</v>
      </c>
      <c r="E42" s="35">
        <v>2</v>
      </c>
      <c r="F42" s="36"/>
      <c r="G42" s="36">
        <v>0.45</v>
      </c>
      <c r="H42" s="35">
        <v>2</v>
      </c>
      <c r="I42" s="36"/>
      <c r="J42" s="38"/>
      <c r="K42" s="38"/>
      <c r="L42" s="38" t="s">
        <v>82</v>
      </c>
      <c r="M42" s="36">
        <v>0.45</v>
      </c>
      <c r="N42" s="35">
        <v>5.5</v>
      </c>
      <c r="O42" s="35"/>
      <c r="P42" s="42">
        <f t="shared" si="1"/>
        <v>5.95</v>
      </c>
    </row>
    <row r="43" spans="1:16" ht="12.75" customHeight="1">
      <c r="A43" s="34">
        <v>0.6</v>
      </c>
      <c r="B43" s="35"/>
      <c r="C43" s="36"/>
      <c r="D43" s="36">
        <v>0.6</v>
      </c>
      <c r="E43" s="35">
        <v>3</v>
      </c>
      <c r="F43" s="36"/>
      <c r="G43" s="36">
        <v>0.6</v>
      </c>
      <c r="H43" s="35">
        <v>3</v>
      </c>
      <c r="I43" s="36"/>
      <c r="J43" s="38"/>
      <c r="K43" s="38"/>
      <c r="L43" s="38" t="s">
        <v>86</v>
      </c>
      <c r="M43" s="36">
        <v>0.6</v>
      </c>
      <c r="N43" s="35">
        <v>19</v>
      </c>
      <c r="O43" s="35"/>
      <c r="P43" s="42">
        <f t="shared" si="1"/>
        <v>19.6</v>
      </c>
    </row>
    <row r="44" spans="1:16" ht="12.75" customHeight="1">
      <c r="A44" s="73">
        <f aca="true" t="shared" si="2" ref="A44:I44">SUM(A30:A43)</f>
        <v>233.27999999999997</v>
      </c>
      <c r="B44" s="50">
        <f t="shared" si="2"/>
        <v>101.66999999999999</v>
      </c>
      <c r="C44" s="50">
        <f t="shared" si="2"/>
        <v>0</v>
      </c>
      <c r="D44" s="50">
        <f t="shared" si="2"/>
        <v>305.8500000000001</v>
      </c>
      <c r="E44" s="41">
        <f t="shared" si="2"/>
        <v>133</v>
      </c>
      <c r="F44" s="50">
        <f t="shared" si="2"/>
        <v>0</v>
      </c>
      <c r="G44" s="50">
        <f t="shared" si="2"/>
        <v>305.8500000000001</v>
      </c>
      <c r="H44" s="41">
        <f t="shared" si="2"/>
        <v>133</v>
      </c>
      <c r="I44" s="50">
        <f t="shared" si="2"/>
        <v>21</v>
      </c>
      <c r="J44" s="37" t="s">
        <v>117</v>
      </c>
      <c r="K44" s="37"/>
      <c r="L44" s="37"/>
      <c r="M44" s="50">
        <f>SUM(M30:M43)</f>
        <v>300.07000000000005</v>
      </c>
      <c r="N44" s="41">
        <f>SUM(N30:N43)</f>
        <v>133</v>
      </c>
      <c r="O44" s="41"/>
      <c r="P44" s="42">
        <f t="shared" si="1"/>
        <v>433.07000000000005</v>
      </c>
    </row>
    <row r="45" ht="13.5" customHeight="1"/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140625" style="67" customWidth="1"/>
    <col min="4" max="5" width="9.57421875" style="67" customWidth="1"/>
    <col min="6" max="6" width="9.140625" style="67" customWidth="1"/>
    <col min="7" max="8" width="9.57421875" style="67" customWidth="1"/>
    <col min="9" max="9" width="9.28125" style="67" customWidth="1"/>
    <col min="10" max="10" width="9.140625" style="67" customWidth="1"/>
    <col min="11" max="11" width="6.8515625" style="67" customWidth="1"/>
    <col min="12" max="12" width="32.421875" style="67" customWidth="1"/>
    <col min="13" max="14" width="9.57421875" style="67" customWidth="1"/>
    <col min="15" max="15" width="9.00390625" style="67" customWidth="1"/>
    <col min="16" max="16" width="9.57421875" style="67" customWidth="1"/>
  </cols>
  <sheetData>
    <row r="1" spans="1:16" ht="15">
      <c r="A1" s="198">
        <v>183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5">
      <c r="A5" s="43"/>
      <c r="B5" s="43"/>
      <c r="C5" s="44"/>
      <c r="D5" s="44"/>
      <c r="E5" s="44"/>
      <c r="F5" s="44"/>
      <c r="G5" s="20"/>
      <c r="H5" s="20"/>
      <c r="J5" s="20"/>
      <c r="K5" s="20"/>
      <c r="L5" s="20"/>
      <c r="M5" s="20"/>
      <c r="N5" s="20"/>
      <c r="O5" s="20"/>
      <c r="P5" s="20"/>
    </row>
    <row r="6" spans="1:16" ht="15">
      <c r="A6" s="45"/>
      <c r="B6" s="45"/>
      <c r="C6" s="46"/>
      <c r="D6" s="46"/>
      <c r="E6" s="46"/>
      <c r="F6" s="46"/>
      <c r="G6" s="20"/>
      <c r="H6" s="20"/>
      <c r="I6" s="24" t="s">
        <v>54</v>
      </c>
      <c r="L6" s="20"/>
      <c r="M6" s="20"/>
      <c r="N6" s="20"/>
      <c r="O6" s="20"/>
      <c r="P6" s="20"/>
    </row>
    <row r="7" spans="1:16" ht="15">
      <c r="A7" s="20"/>
      <c r="B7" s="20"/>
      <c r="C7" s="51"/>
      <c r="D7" s="47"/>
      <c r="E7" s="47"/>
      <c r="F7" s="47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5.75">
      <c r="A8" s="18" t="s">
        <v>63</v>
      </c>
      <c r="B8" s="18"/>
      <c r="C8" s="20" t="s">
        <v>64</v>
      </c>
      <c r="D8" s="20"/>
      <c r="E8" s="20"/>
      <c r="F8" s="20"/>
      <c r="G8" s="20"/>
      <c r="H8" s="20"/>
      <c r="I8" s="24" t="s">
        <v>59</v>
      </c>
      <c r="J8" s="20"/>
      <c r="K8" s="24" t="s">
        <v>112</v>
      </c>
      <c r="L8" s="20"/>
      <c r="M8" s="20"/>
      <c r="N8" s="20"/>
      <c r="O8" s="30"/>
      <c r="P8" s="81" t="s">
        <v>152</v>
      </c>
    </row>
    <row r="9" spans="1:16" ht="1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15" customHeight="1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31.5" customHeight="1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6" ht="15" customHeight="1">
      <c r="A12" s="99"/>
      <c r="B12" s="93"/>
      <c r="C12" s="86"/>
      <c r="D12" s="93"/>
      <c r="E12" s="93"/>
      <c r="F12" s="86"/>
      <c r="G12" s="93"/>
      <c r="H12" s="93"/>
      <c r="I12" s="86"/>
      <c r="J12" s="24" t="s">
        <v>61</v>
      </c>
      <c r="K12" s="20"/>
      <c r="L12" s="24" t="s">
        <v>72</v>
      </c>
      <c r="M12" s="93"/>
      <c r="N12" s="93"/>
      <c r="O12" s="86"/>
      <c r="P12" s="128"/>
    </row>
    <row r="13" spans="1:16" ht="15" customHeight="1">
      <c r="A13" s="31"/>
      <c r="B13" s="32"/>
      <c r="C13" s="32"/>
      <c r="D13" s="32"/>
      <c r="E13" s="32"/>
      <c r="F13" s="32"/>
      <c r="G13" s="32"/>
      <c r="H13" s="32"/>
      <c r="I13" s="32"/>
      <c r="J13" s="52" t="s">
        <v>67</v>
      </c>
      <c r="K13" s="52"/>
      <c r="L13" s="52" t="s">
        <v>115</v>
      </c>
      <c r="M13" s="32"/>
      <c r="N13" s="32"/>
      <c r="O13" s="32"/>
      <c r="P13" s="53"/>
    </row>
    <row r="14" spans="1:16" ht="15" customHeight="1">
      <c r="A14" s="34"/>
      <c r="B14" s="35"/>
      <c r="C14" s="35"/>
      <c r="D14" s="49"/>
      <c r="E14" s="49"/>
      <c r="F14" s="35"/>
      <c r="G14" s="35"/>
      <c r="H14" s="35"/>
      <c r="I14" s="36"/>
      <c r="J14" s="37" t="s">
        <v>69</v>
      </c>
      <c r="K14" s="38"/>
      <c r="L14" s="37" t="s">
        <v>118</v>
      </c>
      <c r="M14" s="35"/>
      <c r="N14" s="49"/>
      <c r="O14" s="49"/>
      <c r="P14" s="39"/>
    </row>
    <row r="15" spans="1:16" ht="15" customHeight="1">
      <c r="A15" s="34"/>
      <c r="B15" s="35"/>
      <c r="C15" s="35"/>
      <c r="D15" s="49"/>
      <c r="E15" s="49"/>
      <c r="F15" s="35"/>
      <c r="G15" s="35"/>
      <c r="H15" s="35"/>
      <c r="I15" s="36"/>
      <c r="J15" s="37" t="s">
        <v>71</v>
      </c>
      <c r="K15" s="38"/>
      <c r="L15" s="37" t="s">
        <v>72</v>
      </c>
      <c r="M15" s="35"/>
      <c r="N15" s="49"/>
      <c r="O15" s="49"/>
      <c r="P15" s="39"/>
    </row>
    <row r="16" spans="1:16" ht="15" customHeight="1">
      <c r="A16" s="34"/>
      <c r="B16" s="35">
        <v>157.74</v>
      </c>
      <c r="C16" s="35"/>
      <c r="D16" s="35"/>
      <c r="E16" s="35">
        <v>240</v>
      </c>
      <c r="F16" s="35"/>
      <c r="G16" s="35"/>
      <c r="H16" s="35">
        <v>240</v>
      </c>
      <c r="I16" s="35"/>
      <c r="J16" s="37" t="s">
        <v>73</v>
      </c>
      <c r="K16" s="38"/>
      <c r="L16" s="38" t="s">
        <v>74</v>
      </c>
      <c r="M16" s="35"/>
      <c r="N16" s="35">
        <v>240</v>
      </c>
      <c r="O16" s="35"/>
      <c r="P16" s="42">
        <f aca="true" t="shared" si="0" ref="P16:P28">SUM(M16:O16)</f>
        <v>240</v>
      </c>
    </row>
    <row r="17" spans="1:16" ht="15" customHeight="1">
      <c r="A17" s="34"/>
      <c r="B17" s="35">
        <v>3.55</v>
      </c>
      <c r="C17" s="35"/>
      <c r="D17" s="35"/>
      <c r="E17" s="35">
        <v>3.38</v>
      </c>
      <c r="F17" s="35"/>
      <c r="G17" s="35"/>
      <c r="H17" s="35">
        <v>3.38</v>
      </c>
      <c r="I17" s="35"/>
      <c r="J17" s="37"/>
      <c r="K17" s="38"/>
      <c r="L17" s="38" t="s">
        <v>75</v>
      </c>
      <c r="M17" s="35"/>
      <c r="N17" s="35">
        <v>4.88</v>
      </c>
      <c r="O17" s="35"/>
      <c r="P17" s="42">
        <f t="shared" si="0"/>
        <v>4.88</v>
      </c>
    </row>
    <row r="18" spans="1:16" ht="15" customHeight="1">
      <c r="A18" s="34"/>
      <c r="B18" s="35">
        <v>2</v>
      </c>
      <c r="C18" s="35"/>
      <c r="D18" s="35"/>
      <c r="E18" s="35">
        <v>5</v>
      </c>
      <c r="F18" s="35"/>
      <c r="G18" s="35"/>
      <c r="H18" s="35">
        <v>5</v>
      </c>
      <c r="I18" s="35"/>
      <c r="J18" s="37"/>
      <c r="K18" s="38"/>
      <c r="L18" s="38" t="s">
        <v>76</v>
      </c>
      <c r="M18" s="35"/>
      <c r="N18" s="35">
        <v>8</v>
      </c>
      <c r="O18" s="35"/>
      <c r="P18" s="42">
        <f t="shared" si="0"/>
        <v>8</v>
      </c>
    </row>
    <row r="19" spans="1:16" ht="15" customHeight="1">
      <c r="A19" s="34"/>
      <c r="B19" s="35">
        <v>2</v>
      </c>
      <c r="C19" s="35"/>
      <c r="D19" s="35"/>
      <c r="E19" s="35">
        <v>2</v>
      </c>
      <c r="F19" s="35"/>
      <c r="G19" s="35"/>
      <c r="H19" s="35">
        <v>2</v>
      </c>
      <c r="I19" s="35"/>
      <c r="J19" s="38"/>
      <c r="K19" s="38"/>
      <c r="L19" s="38" t="s">
        <v>77</v>
      </c>
      <c r="M19" s="35"/>
      <c r="N19" s="35">
        <v>3</v>
      </c>
      <c r="O19" s="35"/>
      <c r="P19" s="42">
        <f t="shared" si="0"/>
        <v>3</v>
      </c>
    </row>
    <row r="20" spans="1:16" ht="15" customHeight="1">
      <c r="A20" s="34"/>
      <c r="B20" s="35">
        <v>2</v>
      </c>
      <c r="C20" s="35"/>
      <c r="D20" s="35"/>
      <c r="E20" s="35">
        <v>2</v>
      </c>
      <c r="F20" s="35"/>
      <c r="G20" s="35"/>
      <c r="H20" s="35">
        <v>2</v>
      </c>
      <c r="I20" s="35"/>
      <c r="J20" s="38"/>
      <c r="K20" s="38"/>
      <c r="L20" s="38" t="s">
        <v>78</v>
      </c>
      <c r="M20" s="35"/>
      <c r="N20" s="35">
        <v>5.35</v>
      </c>
      <c r="O20" s="35"/>
      <c r="P20" s="42">
        <f t="shared" si="0"/>
        <v>5.35</v>
      </c>
    </row>
    <row r="21" spans="1:16" ht="15" customHeight="1">
      <c r="A21" s="34"/>
      <c r="B21" s="35">
        <v>1</v>
      </c>
      <c r="C21" s="35"/>
      <c r="D21" s="35"/>
      <c r="E21" s="35">
        <v>1</v>
      </c>
      <c r="F21" s="35"/>
      <c r="G21" s="35"/>
      <c r="H21" s="35">
        <v>1</v>
      </c>
      <c r="I21" s="35"/>
      <c r="J21" s="38"/>
      <c r="K21" s="38"/>
      <c r="L21" s="38" t="s">
        <v>79</v>
      </c>
      <c r="M21" s="35"/>
      <c r="N21" s="35">
        <v>1</v>
      </c>
      <c r="O21" s="35"/>
      <c r="P21" s="42">
        <f t="shared" si="0"/>
        <v>1</v>
      </c>
    </row>
    <row r="22" spans="1:16" ht="15" customHeight="1">
      <c r="A22" s="34"/>
      <c r="B22" s="35"/>
      <c r="C22" s="35"/>
      <c r="D22" s="35"/>
      <c r="E22" s="35"/>
      <c r="F22" s="35"/>
      <c r="G22" s="35"/>
      <c r="H22" s="35"/>
      <c r="I22" s="35"/>
      <c r="J22" s="38"/>
      <c r="K22" s="38"/>
      <c r="L22" s="38" t="s">
        <v>85</v>
      </c>
      <c r="M22" s="35"/>
      <c r="N22" s="35">
        <v>2</v>
      </c>
      <c r="O22" s="35"/>
      <c r="P22" s="42">
        <f t="shared" si="0"/>
        <v>2</v>
      </c>
    </row>
    <row r="23" spans="1:16" ht="15" customHeight="1">
      <c r="A23" s="34"/>
      <c r="B23" s="35">
        <v>1</v>
      </c>
      <c r="C23" s="35"/>
      <c r="D23" s="35"/>
      <c r="E23" s="35">
        <v>3</v>
      </c>
      <c r="F23" s="35"/>
      <c r="G23" s="35"/>
      <c r="H23" s="35">
        <v>3</v>
      </c>
      <c r="I23" s="35"/>
      <c r="J23" s="38"/>
      <c r="K23" s="38"/>
      <c r="L23" s="38" t="s">
        <v>80</v>
      </c>
      <c r="M23" s="35"/>
      <c r="N23" s="35">
        <v>6</v>
      </c>
      <c r="O23" s="35"/>
      <c r="P23" s="42">
        <f t="shared" si="0"/>
        <v>6</v>
      </c>
    </row>
    <row r="24" spans="1:16" ht="15" customHeight="1">
      <c r="A24" s="34"/>
      <c r="B24" s="35">
        <v>32.72</v>
      </c>
      <c r="C24" s="35"/>
      <c r="D24" s="35"/>
      <c r="E24" s="35">
        <v>35</v>
      </c>
      <c r="F24" s="35"/>
      <c r="G24" s="35"/>
      <c r="H24" s="35">
        <v>35</v>
      </c>
      <c r="I24" s="35"/>
      <c r="J24" s="38"/>
      <c r="K24" s="38"/>
      <c r="L24" s="38" t="s">
        <v>105</v>
      </c>
      <c r="M24" s="35"/>
      <c r="N24" s="35"/>
      <c r="O24" s="35"/>
      <c r="P24" s="42">
        <f t="shared" si="0"/>
        <v>0</v>
      </c>
    </row>
    <row r="25" spans="1:16" ht="15" customHeight="1">
      <c r="A25" s="34"/>
      <c r="B25" s="35">
        <v>1.95</v>
      </c>
      <c r="C25" s="35"/>
      <c r="D25" s="35"/>
      <c r="E25" s="35">
        <v>2</v>
      </c>
      <c r="F25" s="35"/>
      <c r="G25" s="35"/>
      <c r="H25" s="35">
        <v>2</v>
      </c>
      <c r="I25" s="35"/>
      <c r="J25" s="38"/>
      <c r="K25" s="38"/>
      <c r="L25" s="38" t="s">
        <v>81</v>
      </c>
      <c r="M25" s="35"/>
      <c r="N25" s="35">
        <v>13.15</v>
      </c>
      <c r="O25" s="35"/>
      <c r="P25" s="42">
        <f t="shared" si="0"/>
        <v>13.15</v>
      </c>
    </row>
    <row r="26" spans="1:16" ht="15" customHeight="1">
      <c r="A26" s="34"/>
      <c r="B26" s="35">
        <v>1</v>
      </c>
      <c r="C26" s="35"/>
      <c r="D26" s="35"/>
      <c r="E26" s="35">
        <v>2</v>
      </c>
      <c r="F26" s="35"/>
      <c r="G26" s="35"/>
      <c r="H26" s="35">
        <v>2</v>
      </c>
      <c r="I26" s="35"/>
      <c r="J26" s="38"/>
      <c r="K26" s="38"/>
      <c r="L26" s="38" t="s">
        <v>82</v>
      </c>
      <c r="M26" s="35"/>
      <c r="N26" s="35">
        <v>5</v>
      </c>
      <c r="O26" s="35"/>
      <c r="P26" s="42">
        <f t="shared" si="0"/>
        <v>5</v>
      </c>
    </row>
    <row r="27" spans="1:16" ht="15" customHeight="1">
      <c r="A27" s="34"/>
      <c r="B27" s="35">
        <v>1</v>
      </c>
      <c r="C27" s="35"/>
      <c r="D27" s="35"/>
      <c r="E27" s="35">
        <v>3</v>
      </c>
      <c r="F27" s="35"/>
      <c r="G27" s="35"/>
      <c r="H27" s="35">
        <v>3</v>
      </c>
      <c r="I27" s="35"/>
      <c r="J27" s="38"/>
      <c r="K27" s="38"/>
      <c r="L27" s="38" t="s">
        <v>86</v>
      </c>
      <c r="M27" s="35"/>
      <c r="N27" s="35">
        <v>10</v>
      </c>
      <c r="O27" s="35"/>
      <c r="P27" s="42">
        <f t="shared" si="0"/>
        <v>10</v>
      </c>
    </row>
    <row r="28" spans="1:16" ht="13.5" customHeight="1">
      <c r="A28" s="40">
        <f>SUM(A16:A27)</f>
        <v>0</v>
      </c>
      <c r="B28" s="41">
        <f>SUM(B16:B27)</f>
        <v>205.96</v>
      </c>
      <c r="C28" s="41">
        <f>SUM(C16:C27)</f>
        <v>0</v>
      </c>
      <c r="D28" s="41">
        <f>SUM(D16:D27)</f>
        <v>0</v>
      </c>
      <c r="E28" s="41">
        <f>SUM(E16:E27)</f>
        <v>298.38</v>
      </c>
      <c r="F28" s="35"/>
      <c r="G28" s="41">
        <f>SUM(G16:G27)</f>
        <v>0</v>
      </c>
      <c r="H28" s="41">
        <f>SUM(H16:H27)</f>
        <v>298.38</v>
      </c>
      <c r="I28" s="35"/>
      <c r="J28" s="37" t="s">
        <v>119</v>
      </c>
      <c r="K28" s="37"/>
      <c r="L28" s="37"/>
      <c r="M28" s="35"/>
      <c r="N28" s="41">
        <f>SUM(N16:N27)</f>
        <v>298.38</v>
      </c>
      <c r="O28" s="41"/>
      <c r="P28" s="42">
        <f t="shared" si="0"/>
        <v>298.38</v>
      </c>
    </row>
    <row r="29" spans="1:16" ht="13.5" customHeight="1">
      <c r="A29" s="34"/>
      <c r="B29" s="35"/>
      <c r="C29" s="35"/>
      <c r="D29" s="35"/>
      <c r="E29" s="35"/>
      <c r="F29" s="35"/>
      <c r="G29" s="35"/>
      <c r="H29" s="35"/>
      <c r="I29" s="35"/>
      <c r="J29" s="37" t="s">
        <v>69</v>
      </c>
      <c r="K29" s="38"/>
      <c r="L29" s="37" t="s">
        <v>120</v>
      </c>
      <c r="M29" s="35"/>
      <c r="N29" s="35"/>
      <c r="O29" s="35"/>
      <c r="P29" s="39"/>
    </row>
    <row r="30" spans="1:16" ht="13.5" customHeight="1">
      <c r="A30" s="34"/>
      <c r="B30" s="35"/>
      <c r="C30" s="35"/>
      <c r="D30" s="35"/>
      <c r="E30" s="35"/>
      <c r="F30" s="35"/>
      <c r="G30" s="35"/>
      <c r="H30" s="35"/>
      <c r="I30" s="35"/>
      <c r="J30" s="37" t="s">
        <v>71</v>
      </c>
      <c r="K30" s="38"/>
      <c r="L30" s="37" t="s">
        <v>72</v>
      </c>
      <c r="M30" s="35"/>
      <c r="N30" s="35"/>
      <c r="O30" s="35"/>
      <c r="P30" s="39"/>
    </row>
    <row r="31" spans="1:16" ht="13.5" customHeight="1">
      <c r="A31" s="34"/>
      <c r="B31" s="35">
        <v>2</v>
      </c>
      <c r="C31" s="35"/>
      <c r="D31" s="35"/>
      <c r="E31" s="35">
        <v>2</v>
      </c>
      <c r="F31" s="35"/>
      <c r="G31" s="35"/>
      <c r="H31" s="35">
        <v>2</v>
      </c>
      <c r="I31" s="35"/>
      <c r="J31" s="37" t="s">
        <v>73</v>
      </c>
      <c r="K31" s="38"/>
      <c r="L31" s="38" t="s">
        <v>78</v>
      </c>
      <c r="M31" s="35"/>
      <c r="N31" s="35">
        <v>2</v>
      </c>
      <c r="O31" s="35"/>
      <c r="P31" s="42">
        <f aca="true" t="shared" si="1" ref="P31:P36">SUM(M31:O31)</f>
        <v>2</v>
      </c>
    </row>
    <row r="32" spans="1:16" ht="13.5" customHeight="1">
      <c r="A32" s="34"/>
      <c r="B32" s="35">
        <v>0.99</v>
      </c>
      <c r="C32" s="35"/>
      <c r="D32" s="35"/>
      <c r="E32" s="35">
        <v>1</v>
      </c>
      <c r="F32" s="35"/>
      <c r="G32" s="35"/>
      <c r="H32" s="35">
        <v>1</v>
      </c>
      <c r="I32" s="35"/>
      <c r="J32" s="37"/>
      <c r="K32" s="38"/>
      <c r="L32" s="38" t="s">
        <v>79</v>
      </c>
      <c r="M32" s="35"/>
      <c r="N32" s="35">
        <v>1</v>
      </c>
      <c r="O32" s="35"/>
      <c r="P32" s="42">
        <f t="shared" si="1"/>
        <v>1</v>
      </c>
    </row>
    <row r="33" spans="1:16" ht="13.5" customHeight="1">
      <c r="A33" s="34"/>
      <c r="B33" s="35">
        <v>2</v>
      </c>
      <c r="C33" s="35"/>
      <c r="D33" s="35"/>
      <c r="E33" s="35">
        <v>2</v>
      </c>
      <c r="F33" s="35"/>
      <c r="G33" s="35"/>
      <c r="H33" s="35">
        <v>2</v>
      </c>
      <c r="I33" s="35"/>
      <c r="J33" s="38"/>
      <c r="K33" s="38"/>
      <c r="L33" s="38" t="s">
        <v>81</v>
      </c>
      <c r="M33" s="35"/>
      <c r="N33" s="35">
        <v>2</v>
      </c>
      <c r="O33" s="35"/>
      <c r="P33" s="42">
        <f t="shared" si="1"/>
        <v>2</v>
      </c>
    </row>
    <row r="34" spans="1:16" ht="13.5" customHeight="1">
      <c r="A34" s="40">
        <f>SUM(A31:A33)</f>
        <v>0</v>
      </c>
      <c r="B34" s="41">
        <f>SUM(B31:B33)</f>
        <v>4.99</v>
      </c>
      <c r="C34" s="41">
        <f>SUM(C31:C33)</f>
        <v>0</v>
      </c>
      <c r="D34" s="41">
        <f>SUM(D31:D33)</f>
        <v>0</v>
      </c>
      <c r="E34" s="41">
        <f>SUM(E31:E33)</f>
        <v>5</v>
      </c>
      <c r="F34" s="35"/>
      <c r="G34" s="35"/>
      <c r="H34" s="41">
        <f>SUM(H31:H33)</f>
        <v>5</v>
      </c>
      <c r="I34" s="35"/>
      <c r="J34" s="37" t="s">
        <v>121</v>
      </c>
      <c r="K34" s="37"/>
      <c r="L34" s="37"/>
      <c r="M34" s="35"/>
      <c r="N34" s="41">
        <f>SUM(N31:N33)</f>
        <v>5</v>
      </c>
      <c r="O34" s="41"/>
      <c r="P34" s="42">
        <f t="shared" si="1"/>
        <v>5</v>
      </c>
    </row>
    <row r="35" spans="1:16" ht="13.5" customHeight="1">
      <c r="A35" s="40">
        <f>7!A25+7!A44+8!A28+8!A34</f>
        <v>233.27999999999997</v>
      </c>
      <c r="B35" s="41">
        <f>7!B25+7!B44+8!B28+8!B34</f>
        <v>374.19</v>
      </c>
      <c r="C35" s="41">
        <f>7!C25+7!C44+8!C28+8!C34</f>
        <v>0</v>
      </c>
      <c r="D35" s="41">
        <f>7!D25+7!D44+8!D28+8!D34</f>
        <v>305.8500000000001</v>
      </c>
      <c r="E35" s="41">
        <f>7!E25+7!E44+8!E28+8!E34</f>
        <v>522.8199999999999</v>
      </c>
      <c r="F35" s="41">
        <f>7!F25+7!F44+8!F28+8!F34</f>
        <v>0</v>
      </c>
      <c r="G35" s="41">
        <f>7!G25+7!G44+8!G28+8!G34</f>
        <v>305.8500000000001</v>
      </c>
      <c r="H35" s="41">
        <f>7!H25+7!H44+8!H28+8!H34</f>
        <v>522.8199999999999</v>
      </c>
      <c r="I35" s="41">
        <f>7!I25+7!I44+8!I28+8!I34</f>
        <v>21</v>
      </c>
      <c r="J35" s="37" t="s">
        <v>165</v>
      </c>
      <c r="K35" s="37"/>
      <c r="L35" s="37"/>
      <c r="M35" s="41">
        <f>7!M25+7!M44+8!M28+8!M34</f>
        <v>300.07000000000005</v>
      </c>
      <c r="N35" s="41">
        <f>7!N25+7!N44+8!N28+8!N34</f>
        <v>522.8199999999999</v>
      </c>
      <c r="O35" s="41">
        <f>7!O25+7!O44+8!O28+8!O34</f>
        <v>0</v>
      </c>
      <c r="P35" s="78">
        <f>7!P25+7!P44+8!P28+8!P34</f>
        <v>822.89</v>
      </c>
    </row>
    <row r="36" spans="1:16" ht="13.5" customHeight="1">
      <c r="A36" s="40">
        <f>6!A49+8!A35</f>
        <v>3841.3099999999995</v>
      </c>
      <c r="B36" s="41">
        <f>6!B49+8!B35</f>
        <v>4320.28</v>
      </c>
      <c r="C36" s="41">
        <f>6!C49+8!C35</f>
        <v>6.5</v>
      </c>
      <c r="D36" s="41">
        <f>6!D49+8!D35</f>
        <v>5053.399999999999</v>
      </c>
      <c r="E36" s="41">
        <f>6!E49+8!E35</f>
        <v>5752.719999999998</v>
      </c>
      <c r="F36" s="41">
        <f>6!F49+8!F35</f>
        <v>56.1</v>
      </c>
      <c r="G36" s="41">
        <f>6!G49+8!G35</f>
        <v>5235.099999999999</v>
      </c>
      <c r="H36" s="41">
        <f>6!H49+8!H35</f>
        <v>6002.719999999998</v>
      </c>
      <c r="I36" s="41">
        <f>6!I49+8!I35</f>
        <v>77.1</v>
      </c>
      <c r="J36" s="91" t="s">
        <v>157</v>
      </c>
      <c r="K36" s="37"/>
      <c r="L36" s="37"/>
      <c r="M36" s="41">
        <f>6!M49+8!M35</f>
        <v>4545.969999999999</v>
      </c>
      <c r="N36" s="41">
        <f>6!N49+8!N35</f>
        <v>5752.719999999999</v>
      </c>
      <c r="O36" s="41">
        <f>6!O49+8!O35</f>
        <v>0</v>
      </c>
      <c r="P36" s="42">
        <f t="shared" si="1"/>
        <v>10298.689999999999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showZeros="0" zoomScalePageLayoutView="0" workbookViewId="0" topLeftCell="A1">
      <selection activeCell="A1" sqref="A1:P1"/>
    </sheetView>
  </sheetViews>
  <sheetFormatPr defaultColWidth="9.140625" defaultRowHeight="15"/>
  <cols>
    <col min="1" max="2" width="9.57421875" style="67" customWidth="1"/>
    <col min="3" max="3" width="9.28125" style="67" customWidth="1"/>
    <col min="4" max="5" width="9.57421875" style="67" customWidth="1"/>
    <col min="6" max="6" width="9.00390625" style="67" customWidth="1"/>
    <col min="7" max="8" width="9.57421875" style="67" customWidth="1"/>
    <col min="9" max="9" width="9.00390625" style="67" customWidth="1"/>
    <col min="10" max="10" width="10.57421875" style="67" customWidth="1"/>
    <col min="11" max="11" width="4.8515625" style="67" customWidth="1"/>
    <col min="12" max="12" width="32.140625" style="67" customWidth="1"/>
    <col min="13" max="14" width="9.57421875" style="67" customWidth="1"/>
    <col min="15" max="15" width="9.140625" style="67" customWidth="1"/>
    <col min="16" max="16" width="9.57421875" style="67" customWidth="1"/>
  </cols>
  <sheetData>
    <row r="1" spans="1:16" ht="15">
      <c r="A1" s="198">
        <v>184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1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5">
      <c r="A3" s="198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5">
      <c r="A4" s="198" t="s">
        <v>50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8" customHeight="1">
      <c r="A5" s="43"/>
      <c r="B5" s="43"/>
      <c r="C5" s="44"/>
      <c r="D5" s="44"/>
      <c r="E5" s="44"/>
      <c r="F5" s="44"/>
      <c r="G5" s="20"/>
      <c r="H5" s="20"/>
      <c r="I5" s="24" t="s">
        <v>123</v>
      </c>
      <c r="J5" s="20"/>
      <c r="K5" s="20"/>
      <c r="L5" s="20"/>
      <c r="M5" s="20"/>
      <c r="N5" s="20"/>
      <c r="O5" s="20"/>
      <c r="P5" s="20"/>
    </row>
    <row r="6" spans="1:16" ht="12.75" customHeight="1">
      <c r="A6" s="45"/>
      <c r="B6" s="45"/>
      <c r="C6" s="46"/>
      <c r="D6" s="46"/>
      <c r="E6" s="46"/>
      <c r="F6" s="47"/>
      <c r="G6" s="20"/>
      <c r="H6" s="20"/>
      <c r="M6" s="20"/>
      <c r="N6" s="20"/>
      <c r="O6" s="20"/>
      <c r="P6" s="20"/>
    </row>
    <row r="7" spans="1:16" ht="12.75" customHeight="1">
      <c r="A7" s="45"/>
      <c r="B7" s="45"/>
      <c r="C7" s="46"/>
      <c r="D7" s="46"/>
      <c r="E7" s="46"/>
      <c r="F7" s="46"/>
      <c r="G7" s="20"/>
      <c r="H7" s="20"/>
      <c r="I7" s="24" t="s">
        <v>56</v>
      </c>
      <c r="J7" s="20"/>
      <c r="K7" s="24" t="s">
        <v>57</v>
      </c>
      <c r="L7" s="20"/>
      <c r="M7" s="20"/>
      <c r="N7" s="20"/>
      <c r="O7" s="20"/>
      <c r="P7" s="20"/>
    </row>
    <row r="8" spans="1:16" ht="12.75" customHeight="1">
      <c r="A8" s="18" t="s">
        <v>63</v>
      </c>
      <c r="B8" s="28" t="s">
        <v>64</v>
      </c>
      <c r="D8" s="20"/>
      <c r="E8" s="20"/>
      <c r="F8" s="20"/>
      <c r="G8" s="20"/>
      <c r="H8" s="20"/>
      <c r="I8" s="24" t="s">
        <v>59</v>
      </c>
      <c r="J8" s="20"/>
      <c r="K8" s="24" t="s">
        <v>124</v>
      </c>
      <c r="L8" s="20"/>
      <c r="M8" s="20"/>
      <c r="N8" s="20"/>
      <c r="O8" s="30"/>
      <c r="P8" s="81" t="s">
        <v>152</v>
      </c>
    </row>
    <row r="9" spans="1:16" ht="12.75" customHeight="1">
      <c r="A9" s="180" t="s">
        <v>191</v>
      </c>
      <c r="B9" s="180"/>
      <c r="C9" s="181"/>
      <c r="D9" s="182" t="s">
        <v>3</v>
      </c>
      <c r="E9" s="183"/>
      <c r="F9" s="184"/>
      <c r="G9" s="182" t="s">
        <v>4</v>
      </c>
      <c r="H9" s="183"/>
      <c r="I9" s="184"/>
      <c r="J9" s="185" t="s">
        <v>65</v>
      </c>
      <c r="K9" s="186"/>
      <c r="L9" s="187"/>
      <c r="M9" s="182" t="s">
        <v>3</v>
      </c>
      <c r="N9" s="183"/>
      <c r="O9" s="183"/>
      <c r="P9" s="183"/>
    </row>
    <row r="10" spans="1:16" ht="12.75" customHeight="1">
      <c r="A10" s="174" t="s">
        <v>6</v>
      </c>
      <c r="B10" s="174"/>
      <c r="C10" s="175"/>
      <c r="D10" s="173" t="s">
        <v>167</v>
      </c>
      <c r="E10" s="174"/>
      <c r="F10" s="175"/>
      <c r="G10" s="173" t="s">
        <v>167</v>
      </c>
      <c r="H10" s="174"/>
      <c r="I10" s="175"/>
      <c r="J10" s="188"/>
      <c r="K10" s="189"/>
      <c r="L10" s="190"/>
      <c r="M10" s="176" t="s">
        <v>192</v>
      </c>
      <c r="N10" s="177"/>
      <c r="O10" s="177"/>
      <c r="P10" s="177"/>
    </row>
    <row r="11" spans="1:16" ht="26.25" customHeight="1">
      <c r="A11" s="99" t="s">
        <v>66</v>
      </c>
      <c r="B11" s="93" t="s">
        <v>7</v>
      </c>
      <c r="C11" s="86" t="s">
        <v>155</v>
      </c>
      <c r="D11" s="93" t="s">
        <v>66</v>
      </c>
      <c r="E11" s="93" t="s">
        <v>7</v>
      </c>
      <c r="F11" s="86" t="s">
        <v>155</v>
      </c>
      <c r="G11" s="93" t="s">
        <v>66</v>
      </c>
      <c r="H11" s="93" t="s">
        <v>7</v>
      </c>
      <c r="I11" s="86" t="s">
        <v>155</v>
      </c>
      <c r="J11" s="191"/>
      <c r="K11" s="192"/>
      <c r="L11" s="193"/>
      <c r="M11" s="93" t="s">
        <v>66</v>
      </c>
      <c r="N11" s="93" t="s">
        <v>7</v>
      </c>
      <c r="O11" s="86" t="s">
        <v>155</v>
      </c>
      <c r="P11" s="94" t="s">
        <v>8</v>
      </c>
    </row>
    <row r="12" spans="1:17" ht="14.25" customHeight="1">
      <c r="A12" s="31"/>
      <c r="B12" s="32"/>
      <c r="C12" s="32"/>
      <c r="D12" s="32"/>
      <c r="E12" s="32"/>
      <c r="F12" s="32"/>
      <c r="G12" s="32"/>
      <c r="H12" s="32"/>
      <c r="I12" s="32"/>
      <c r="J12" s="37" t="s">
        <v>172</v>
      </c>
      <c r="K12" s="37"/>
      <c r="L12" s="37"/>
      <c r="M12" s="32"/>
      <c r="N12" s="32"/>
      <c r="O12" s="85"/>
      <c r="P12" s="134"/>
      <c r="Q12" s="67"/>
    </row>
    <row r="13" spans="1:17" ht="14.25" customHeight="1">
      <c r="A13" s="31"/>
      <c r="B13" s="32"/>
      <c r="C13" s="32"/>
      <c r="D13" s="32"/>
      <c r="E13" s="32"/>
      <c r="F13" s="32"/>
      <c r="G13" s="32"/>
      <c r="H13" s="32"/>
      <c r="I13" s="32"/>
      <c r="J13" s="37" t="s">
        <v>67</v>
      </c>
      <c r="K13" s="37"/>
      <c r="L13" s="37" t="s">
        <v>129</v>
      </c>
      <c r="M13" s="32"/>
      <c r="N13" s="32"/>
      <c r="O13" s="85"/>
      <c r="P13" s="134"/>
      <c r="Q13" s="67"/>
    </row>
    <row r="14" spans="1:17" ht="14.25" customHeight="1">
      <c r="A14" s="58"/>
      <c r="B14" s="59"/>
      <c r="C14" s="59"/>
      <c r="D14" s="59"/>
      <c r="E14" s="59"/>
      <c r="F14" s="59"/>
      <c r="G14" s="59"/>
      <c r="H14" s="59"/>
      <c r="I14" s="59"/>
      <c r="J14" s="52" t="s">
        <v>69</v>
      </c>
      <c r="K14" s="52"/>
      <c r="L14" s="52" t="s">
        <v>136</v>
      </c>
      <c r="M14" s="59"/>
      <c r="N14" s="59"/>
      <c r="O14" s="59"/>
      <c r="P14" s="135"/>
      <c r="Q14" s="67"/>
    </row>
    <row r="15" spans="1:17" ht="14.25" customHeight="1">
      <c r="A15" s="58"/>
      <c r="B15" s="59"/>
      <c r="C15" s="59"/>
      <c r="D15" s="59"/>
      <c r="E15" s="59"/>
      <c r="F15" s="59"/>
      <c r="G15" s="59"/>
      <c r="H15" s="59"/>
      <c r="I15" s="59"/>
      <c r="J15" s="52" t="s">
        <v>71</v>
      </c>
      <c r="K15" s="52"/>
      <c r="L15" s="37" t="s">
        <v>72</v>
      </c>
      <c r="M15" s="59"/>
      <c r="N15" s="59"/>
      <c r="O15" s="59"/>
      <c r="P15" s="135"/>
      <c r="Q15" s="67"/>
    </row>
    <row r="16" spans="1:17" ht="14.25" customHeight="1">
      <c r="A16" s="60"/>
      <c r="B16" s="61"/>
      <c r="C16" s="61"/>
      <c r="D16" s="61"/>
      <c r="E16" s="61"/>
      <c r="F16" s="61">
        <v>21.85</v>
      </c>
      <c r="G16" s="61"/>
      <c r="H16" s="61"/>
      <c r="I16" s="61">
        <f>21.85+218.53</f>
        <v>240.38</v>
      </c>
      <c r="J16" s="52" t="s">
        <v>73</v>
      </c>
      <c r="K16" s="62" t="s">
        <v>130</v>
      </c>
      <c r="L16" s="62"/>
      <c r="M16" s="61"/>
      <c r="N16" s="61"/>
      <c r="O16" s="61"/>
      <c r="P16" s="130">
        <f>SUM(O16)</f>
        <v>0</v>
      </c>
      <c r="Q16" s="67"/>
    </row>
    <row r="17" spans="1:17" ht="14.25" customHeight="1">
      <c r="A17" s="56"/>
      <c r="B17" s="57"/>
      <c r="C17" s="57"/>
      <c r="D17" s="57"/>
      <c r="E17" s="57"/>
      <c r="F17" s="57">
        <f>SUM(F16)</f>
        <v>21.85</v>
      </c>
      <c r="G17" s="57"/>
      <c r="H17" s="57"/>
      <c r="I17" s="57">
        <f>SUM(I16)</f>
        <v>240.38</v>
      </c>
      <c r="J17" s="52" t="s">
        <v>229</v>
      </c>
      <c r="K17" s="52"/>
      <c r="L17" s="52"/>
      <c r="M17" s="57">
        <f>SUM(M16)</f>
        <v>0</v>
      </c>
      <c r="N17" s="57">
        <f>SUM(N16)</f>
        <v>0</v>
      </c>
      <c r="O17" s="57">
        <f>SUM(O16)</f>
        <v>0</v>
      </c>
      <c r="P17" s="130">
        <f>SUM(O17)</f>
        <v>0</v>
      </c>
      <c r="Q17" s="67"/>
    </row>
    <row r="18" spans="1:17" s="70" customFormat="1" ht="14.25" customHeight="1">
      <c r="A18" s="74"/>
      <c r="B18" s="75"/>
      <c r="C18" s="75"/>
      <c r="D18" s="75"/>
      <c r="E18" s="75"/>
      <c r="F18" s="100">
        <v>21.85</v>
      </c>
      <c r="G18" s="75"/>
      <c r="H18" s="75"/>
      <c r="I18" s="100">
        <f>21.85+218.53</f>
        <v>240.38</v>
      </c>
      <c r="J18" s="55" t="s">
        <v>126</v>
      </c>
      <c r="K18" s="55"/>
      <c r="L18" s="55"/>
      <c r="M18" s="75"/>
      <c r="N18" s="75"/>
      <c r="O18" s="100"/>
      <c r="P18" s="131">
        <f>SUM(O18)</f>
        <v>0</v>
      </c>
      <c r="Q18" s="137"/>
    </row>
    <row r="19" spans="1:17" ht="14.25" customHeight="1">
      <c r="A19" s="56">
        <f aca="true" t="shared" si="0" ref="A19:I19">A17-A18</f>
        <v>0</v>
      </c>
      <c r="B19" s="57">
        <f t="shared" si="0"/>
        <v>0</v>
      </c>
      <c r="C19" s="57">
        <f t="shared" si="0"/>
        <v>0</v>
      </c>
      <c r="D19" s="57">
        <f t="shared" si="0"/>
        <v>0</v>
      </c>
      <c r="E19" s="57">
        <f t="shared" si="0"/>
        <v>0</v>
      </c>
      <c r="F19" s="57">
        <f t="shared" si="0"/>
        <v>0</v>
      </c>
      <c r="G19" s="57">
        <f t="shared" si="0"/>
        <v>0</v>
      </c>
      <c r="H19" s="57">
        <f t="shared" si="0"/>
        <v>0</v>
      </c>
      <c r="I19" s="57">
        <f t="shared" si="0"/>
        <v>0</v>
      </c>
      <c r="J19" s="52" t="s">
        <v>156</v>
      </c>
      <c r="K19" s="37"/>
      <c r="L19" s="37"/>
      <c r="M19" s="57">
        <f>M17-M18</f>
        <v>0</v>
      </c>
      <c r="N19" s="57">
        <f>N17-N18</f>
        <v>0</v>
      </c>
      <c r="O19" s="57">
        <f>O17-O18</f>
        <v>0</v>
      </c>
      <c r="P19" s="130">
        <f>SUM(O19)</f>
        <v>0</v>
      </c>
      <c r="Q19" s="67"/>
    </row>
    <row r="20" spans="1:17" ht="14.25" customHeight="1">
      <c r="A20" s="60"/>
      <c r="B20" s="61"/>
      <c r="C20" s="61"/>
      <c r="D20" s="61"/>
      <c r="E20" s="61"/>
      <c r="F20" s="61"/>
      <c r="G20" s="61"/>
      <c r="H20" s="61"/>
      <c r="I20" s="61"/>
      <c r="J20" s="52" t="s">
        <v>69</v>
      </c>
      <c r="K20" s="52"/>
      <c r="L20" s="52" t="s">
        <v>131</v>
      </c>
      <c r="M20" s="61"/>
      <c r="N20" s="61"/>
      <c r="O20" s="61"/>
      <c r="P20" s="130"/>
      <c r="Q20" s="67"/>
    </row>
    <row r="21" spans="1:17" ht="14.25" customHeight="1">
      <c r="A21" s="60"/>
      <c r="B21" s="61"/>
      <c r="C21" s="61"/>
      <c r="D21" s="61"/>
      <c r="E21" s="61"/>
      <c r="F21" s="61"/>
      <c r="G21" s="61"/>
      <c r="H21" s="61"/>
      <c r="I21" s="61"/>
      <c r="J21" s="52" t="s">
        <v>71</v>
      </c>
      <c r="K21" s="52"/>
      <c r="L21" s="37" t="s">
        <v>72</v>
      </c>
      <c r="M21" s="61"/>
      <c r="N21" s="61"/>
      <c r="O21" s="61"/>
      <c r="P21" s="130"/>
      <c r="Q21" s="67"/>
    </row>
    <row r="22" spans="1:17" ht="14.25" customHeight="1">
      <c r="A22" s="60"/>
      <c r="B22" s="61"/>
      <c r="C22" s="61"/>
      <c r="D22" s="61"/>
      <c r="E22" s="61"/>
      <c r="F22" s="61"/>
      <c r="G22" s="61"/>
      <c r="H22" s="61"/>
      <c r="I22" s="61"/>
      <c r="J22" s="52" t="s">
        <v>73</v>
      </c>
      <c r="K22" s="52"/>
      <c r="L22" s="62" t="s">
        <v>125</v>
      </c>
      <c r="M22" s="61"/>
      <c r="N22" s="61"/>
      <c r="O22" s="61"/>
      <c r="P22" s="130">
        <f>SUM(M22:Q22)</f>
        <v>0</v>
      </c>
      <c r="Q22" s="67"/>
    </row>
    <row r="23" spans="1:17" ht="14.25" customHeight="1">
      <c r="A23" s="56"/>
      <c r="B23" s="57"/>
      <c r="C23" s="57"/>
      <c r="D23" s="57"/>
      <c r="E23" s="57"/>
      <c r="F23" s="57"/>
      <c r="G23" s="57"/>
      <c r="H23" s="57"/>
      <c r="I23" s="57"/>
      <c r="J23" s="52" t="s">
        <v>230</v>
      </c>
      <c r="K23" s="52"/>
      <c r="L23" s="52"/>
      <c r="M23" s="57"/>
      <c r="N23" s="57"/>
      <c r="O23" s="57"/>
      <c r="P23" s="130">
        <f>SUM(M23:Q23)</f>
        <v>0</v>
      </c>
      <c r="Q23" s="67"/>
    </row>
    <row r="24" spans="1:17" ht="14.25" customHeight="1">
      <c r="A24" s="64"/>
      <c r="B24" s="65"/>
      <c r="C24" s="65"/>
      <c r="D24" s="65"/>
      <c r="E24" s="65"/>
      <c r="F24" s="65"/>
      <c r="G24" s="65"/>
      <c r="H24" s="65"/>
      <c r="I24" s="65"/>
      <c r="J24" s="52" t="s">
        <v>69</v>
      </c>
      <c r="K24" s="52"/>
      <c r="L24" s="52" t="s">
        <v>135</v>
      </c>
      <c r="M24" s="65"/>
      <c r="N24" s="61"/>
      <c r="O24" s="61"/>
      <c r="P24" s="82"/>
      <c r="Q24" s="67"/>
    </row>
    <row r="25" spans="1:17" ht="14.25" customHeight="1">
      <c r="A25" s="64"/>
      <c r="B25" s="65"/>
      <c r="C25" s="65"/>
      <c r="D25" s="65"/>
      <c r="E25" s="65"/>
      <c r="F25" s="65"/>
      <c r="G25" s="65"/>
      <c r="H25" s="65"/>
      <c r="I25" s="65"/>
      <c r="J25" s="52" t="s">
        <v>71</v>
      </c>
      <c r="K25" s="52"/>
      <c r="L25" s="37" t="s">
        <v>72</v>
      </c>
      <c r="M25" s="65"/>
      <c r="N25" s="61"/>
      <c r="O25" s="61"/>
      <c r="P25" s="82"/>
      <c r="Q25" s="67"/>
    </row>
    <row r="26" spans="1:17" ht="14.25" customHeight="1">
      <c r="A26" s="68"/>
      <c r="B26" s="69"/>
      <c r="C26" s="69"/>
      <c r="D26" s="69"/>
      <c r="E26" s="69"/>
      <c r="F26" s="69"/>
      <c r="G26" s="69"/>
      <c r="H26" s="69"/>
      <c r="I26" s="69">
        <v>74.72</v>
      </c>
      <c r="J26" s="52" t="s">
        <v>73</v>
      </c>
      <c r="K26" s="52"/>
      <c r="L26" s="62" t="s">
        <v>125</v>
      </c>
      <c r="M26" s="65"/>
      <c r="N26" s="61"/>
      <c r="O26" s="61"/>
      <c r="P26" s="82"/>
      <c r="Q26" s="67"/>
    </row>
    <row r="27" spans="1:17" ht="14.25" customHeight="1">
      <c r="A27" s="64">
        <f aca="true" t="shared" si="1" ref="A27:I27">SUM(A26)</f>
        <v>0</v>
      </c>
      <c r="B27" s="65">
        <f t="shared" si="1"/>
        <v>0</v>
      </c>
      <c r="C27" s="65">
        <f t="shared" si="1"/>
        <v>0</v>
      </c>
      <c r="D27" s="65">
        <f t="shared" si="1"/>
        <v>0</v>
      </c>
      <c r="E27" s="65">
        <f t="shared" si="1"/>
        <v>0</v>
      </c>
      <c r="F27" s="65">
        <f t="shared" si="1"/>
        <v>0</v>
      </c>
      <c r="G27" s="65">
        <f t="shared" si="1"/>
        <v>0</v>
      </c>
      <c r="H27" s="65">
        <f t="shared" si="1"/>
        <v>0</v>
      </c>
      <c r="I27" s="65">
        <f t="shared" si="1"/>
        <v>74.72</v>
      </c>
      <c r="J27" s="52" t="s">
        <v>231</v>
      </c>
      <c r="K27" s="52"/>
      <c r="L27" s="52"/>
      <c r="M27" s="65">
        <f>SUM(M26)</f>
        <v>0</v>
      </c>
      <c r="N27" s="65">
        <f>SUM(N26)</f>
        <v>0</v>
      </c>
      <c r="O27" s="65">
        <f>SUM(O26)</f>
        <v>0</v>
      </c>
      <c r="P27" s="82"/>
      <c r="Q27" s="67"/>
    </row>
    <row r="28" spans="1:17" s="70" customFormat="1" ht="14.25" customHeight="1">
      <c r="A28" s="118"/>
      <c r="B28" s="63"/>
      <c r="C28" s="63"/>
      <c r="D28" s="63"/>
      <c r="E28" s="63"/>
      <c r="F28" s="63"/>
      <c r="G28" s="63"/>
      <c r="H28" s="63"/>
      <c r="I28" s="63">
        <v>74.72</v>
      </c>
      <c r="J28" s="55" t="s">
        <v>126</v>
      </c>
      <c r="K28" s="119"/>
      <c r="L28" s="119"/>
      <c r="M28" s="63"/>
      <c r="N28" s="63"/>
      <c r="O28" s="63"/>
      <c r="P28" s="136"/>
      <c r="Q28" s="137"/>
    </row>
    <row r="29" spans="1:17" ht="14.25" customHeight="1">
      <c r="A29" s="64">
        <f aca="true" t="shared" si="2" ref="A29:I29">A27-A28</f>
        <v>0</v>
      </c>
      <c r="B29" s="65">
        <f t="shared" si="2"/>
        <v>0</v>
      </c>
      <c r="C29" s="65">
        <f t="shared" si="2"/>
        <v>0</v>
      </c>
      <c r="D29" s="65">
        <f t="shared" si="2"/>
        <v>0</v>
      </c>
      <c r="E29" s="65">
        <f t="shared" si="2"/>
        <v>0</v>
      </c>
      <c r="F29" s="65">
        <f t="shared" si="2"/>
        <v>0</v>
      </c>
      <c r="G29" s="65">
        <f t="shared" si="2"/>
        <v>0</v>
      </c>
      <c r="H29" s="65">
        <f t="shared" si="2"/>
        <v>0</v>
      </c>
      <c r="I29" s="65">
        <f t="shared" si="2"/>
        <v>0</v>
      </c>
      <c r="J29" s="52" t="s">
        <v>193</v>
      </c>
      <c r="K29" s="52"/>
      <c r="L29" s="52"/>
      <c r="M29" s="65">
        <f>M27-M28</f>
        <v>0</v>
      </c>
      <c r="N29" s="65">
        <f>N27-N28</f>
        <v>0</v>
      </c>
      <c r="O29" s="65">
        <f>O27-O28</f>
        <v>0</v>
      </c>
      <c r="P29" s="82"/>
      <c r="Q29" s="67"/>
    </row>
    <row r="30" spans="1:16" ht="14.25" customHeight="1">
      <c r="A30" s="99"/>
      <c r="B30" s="93"/>
      <c r="C30" s="86"/>
      <c r="D30" s="93"/>
      <c r="E30" s="93"/>
      <c r="F30" s="86"/>
      <c r="G30" s="93"/>
      <c r="H30" s="93"/>
      <c r="I30" s="86"/>
      <c r="J30" s="37" t="s">
        <v>67</v>
      </c>
      <c r="K30" s="37"/>
      <c r="L30" s="37" t="s">
        <v>182</v>
      </c>
      <c r="M30" s="32"/>
      <c r="N30" s="32"/>
      <c r="O30" s="86"/>
      <c r="P30" s="33"/>
    </row>
    <row r="31" spans="1:17" ht="14.25" customHeight="1">
      <c r="A31" s="64"/>
      <c r="B31" s="65"/>
      <c r="C31" s="65"/>
      <c r="D31" s="65"/>
      <c r="E31" s="65"/>
      <c r="F31" s="65"/>
      <c r="G31" s="65"/>
      <c r="H31" s="65"/>
      <c r="I31" s="65"/>
      <c r="J31" s="52" t="s">
        <v>69</v>
      </c>
      <c r="K31" s="52"/>
      <c r="L31" s="96" t="s">
        <v>183</v>
      </c>
      <c r="M31" s="65"/>
      <c r="N31" s="65"/>
      <c r="O31" s="65"/>
      <c r="P31" s="82"/>
      <c r="Q31" s="67"/>
    </row>
    <row r="32" spans="1:17" ht="14.25" customHeight="1">
      <c r="A32" s="64"/>
      <c r="B32" s="65"/>
      <c r="C32" s="65"/>
      <c r="D32" s="65"/>
      <c r="E32" s="65"/>
      <c r="F32" s="65"/>
      <c r="G32" s="65"/>
      <c r="H32" s="65"/>
      <c r="I32" s="65"/>
      <c r="J32" s="52" t="s">
        <v>71</v>
      </c>
      <c r="K32" s="52"/>
      <c r="L32" s="37" t="s">
        <v>72</v>
      </c>
      <c r="M32" s="65"/>
      <c r="N32" s="65"/>
      <c r="O32" s="65"/>
      <c r="P32" s="82"/>
      <c r="Q32" s="67"/>
    </row>
    <row r="33" spans="1:17" ht="14.25" customHeight="1">
      <c r="A33" s="64"/>
      <c r="B33" s="65"/>
      <c r="C33" s="65"/>
      <c r="D33" s="65">
        <f>SUM(D31:D32)</f>
        <v>0</v>
      </c>
      <c r="E33" s="65"/>
      <c r="F33" s="69">
        <v>82.9</v>
      </c>
      <c r="G33" s="65">
        <f>SUM(G31:G32)</f>
        <v>0</v>
      </c>
      <c r="H33" s="65"/>
      <c r="I33" s="69">
        <v>82.9</v>
      </c>
      <c r="J33" s="52" t="s">
        <v>73</v>
      </c>
      <c r="K33" s="52"/>
      <c r="L33" s="62" t="s">
        <v>125</v>
      </c>
      <c r="M33" s="65"/>
      <c r="N33" s="65"/>
      <c r="O33" s="69"/>
      <c r="P33" s="82">
        <f>SUM(M33:O33)</f>
        <v>0</v>
      </c>
      <c r="Q33" s="67"/>
    </row>
    <row r="34" spans="1:17" ht="14.25" customHeight="1">
      <c r="A34" s="64">
        <f aca="true" t="shared" si="3" ref="A34:I34">SUM(A33)</f>
        <v>0</v>
      </c>
      <c r="B34" s="65">
        <f t="shared" si="3"/>
        <v>0</v>
      </c>
      <c r="C34" s="65">
        <f t="shared" si="3"/>
        <v>0</v>
      </c>
      <c r="D34" s="65">
        <f t="shared" si="3"/>
        <v>0</v>
      </c>
      <c r="E34" s="65">
        <f t="shared" si="3"/>
        <v>0</v>
      </c>
      <c r="F34" s="65">
        <f t="shared" si="3"/>
        <v>82.9</v>
      </c>
      <c r="G34" s="65">
        <f t="shared" si="3"/>
        <v>0</v>
      </c>
      <c r="H34" s="65">
        <f t="shared" si="3"/>
        <v>0</v>
      </c>
      <c r="I34" s="65">
        <f t="shared" si="3"/>
        <v>82.9</v>
      </c>
      <c r="J34" s="52" t="s">
        <v>232</v>
      </c>
      <c r="K34" s="52"/>
      <c r="L34" s="52"/>
      <c r="M34" s="65">
        <f>SUM(M33)</f>
        <v>0</v>
      </c>
      <c r="N34" s="65">
        <f>SUM(N33)</f>
        <v>0</v>
      </c>
      <c r="O34" s="65">
        <f>SUM(O33)</f>
        <v>0</v>
      </c>
      <c r="P34" s="82">
        <f>SUM(M34:O34)</f>
        <v>0</v>
      </c>
      <c r="Q34" s="67"/>
    </row>
    <row r="35" spans="1:17" ht="14.25" customHeight="1">
      <c r="A35" s="68"/>
      <c r="B35" s="69"/>
      <c r="C35" s="69"/>
      <c r="D35" s="69"/>
      <c r="E35" s="69"/>
      <c r="F35" s="63">
        <v>82.9</v>
      </c>
      <c r="G35" s="69"/>
      <c r="H35" s="69"/>
      <c r="I35" s="63">
        <v>82.9</v>
      </c>
      <c r="J35" s="55" t="s">
        <v>126</v>
      </c>
      <c r="K35" s="55"/>
      <c r="L35" s="55"/>
      <c r="M35" s="63"/>
      <c r="N35" s="63"/>
      <c r="O35" s="63"/>
      <c r="P35" s="129">
        <f>SUM(M35:O35)</f>
        <v>0</v>
      </c>
      <c r="Q35" s="67"/>
    </row>
    <row r="36" spans="1:17" ht="14.25" customHeight="1" thickBot="1">
      <c r="A36" s="169">
        <f aca="true" t="shared" si="4" ref="A36:I36">A34-A35</f>
        <v>0</v>
      </c>
      <c r="B36" s="148">
        <f t="shared" si="4"/>
        <v>0</v>
      </c>
      <c r="C36" s="148">
        <f t="shared" si="4"/>
        <v>0</v>
      </c>
      <c r="D36" s="148">
        <f t="shared" si="4"/>
        <v>0</v>
      </c>
      <c r="E36" s="148">
        <f t="shared" si="4"/>
        <v>0</v>
      </c>
      <c r="F36" s="148">
        <f t="shared" si="4"/>
        <v>0</v>
      </c>
      <c r="G36" s="148">
        <f t="shared" si="4"/>
        <v>0</v>
      </c>
      <c r="H36" s="148">
        <f t="shared" si="4"/>
        <v>0</v>
      </c>
      <c r="I36" s="148">
        <f t="shared" si="4"/>
        <v>0</v>
      </c>
      <c r="J36" s="149" t="s">
        <v>233</v>
      </c>
      <c r="K36" s="150"/>
      <c r="L36" s="150"/>
      <c r="M36" s="148">
        <f>M34-M35</f>
        <v>0</v>
      </c>
      <c r="N36" s="148">
        <f>N34-N35</f>
        <v>0</v>
      </c>
      <c r="O36" s="148">
        <f>O34-O35</f>
        <v>0</v>
      </c>
      <c r="P36" s="151">
        <f>P34-P35</f>
        <v>0</v>
      </c>
      <c r="Q36" s="67"/>
    </row>
    <row r="53" ht="15">
      <c r="Q53" s="67"/>
    </row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3">
    <mergeCell ref="J9:L11"/>
    <mergeCell ref="M9:P9"/>
    <mergeCell ref="A10:C10"/>
    <mergeCell ref="D10:F10"/>
    <mergeCell ref="G10:I10"/>
    <mergeCell ref="M10:P10"/>
    <mergeCell ref="A1:P1"/>
    <mergeCell ref="A2:P2"/>
    <mergeCell ref="A3:P3"/>
    <mergeCell ref="A4:P4"/>
    <mergeCell ref="A9:C9"/>
    <mergeCell ref="D9:F9"/>
    <mergeCell ref="G9:I9"/>
  </mergeCells>
  <printOptions horizontalCentered="1"/>
  <pageMargins left="1" right="1" top="0.5" bottom="0.5" header="0.23" footer="0.17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Microsoft®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WindowsXP®III</dc:creator>
  <cp:keywords/>
  <dc:description/>
  <cp:lastModifiedBy>System_1</cp:lastModifiedBy>
  <cp:lastPrinted>2013-03-05T06:33:27Z</cp:lastPrinted>
  <dcterms:created xsi:type="dcterms:W3CDTF">2011-02-18T08:40:24Z</dcterms:created>
  <dcterms:modified xsi:type="dcterms:W3CDTF">2013-03-06T17:36:25Z</dcterms:modified>
  <cp:category/>
  <cp:version/>
  <cp:contentType/>
  <cp:contentStatus/>
</cp:coreProperties>
</file>